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6 - PRESTAÇÃO DE CONTAS\2024\7 - COMPETENCIA JULHO\6-TCE\EXCEL\"/>
    </mc:Choice>
  </mc:AlternateContent>
  <xr:revisionPtr revIDLastSave="0" documentId="8_{550DAC83-092F-49DF-9E71-ACA76A9D1EDA}" xr6:coauthVersionLast="47" xr6:coauthVersionMax="47" xr10:uidLastSave="{00000000-0000-0000-0000-000000000000}"/>
  <workbookProtection workbookPassword="8F50" lockStructure="1"/>
  <bookViews>
    <workbookView xWindow="-120" yWindow="-120" windowWidth="24240" windowHeight="13140" tabRatio="984" firstSheet="7" activeTab="13" xr2:uid="{00000000-000D-0000-FFFF-FFFF00000000}"/>
  </bookViews>
  <sheets>
    <sheet name="CONTÁBIL FINANCEIRA - PCF" sheetId="1" r:id="rId1"/>
    <sheet name="CÁLCULO FOLHA DE PAGAMENTO" sheetId="12" r:id="rId2"/>
    <sheet name="TURNOVER" sheetId="4" r:id="rId3"/>
    <sheet name="FUNDO FIXO" sheetId="34" r:id="rId4"/>
    <sheet name="1 CONTA CORRENTE (D E C)" sheetId="17" r:id="rId5"/>
    <sheet name="2 CONTA CORRENTE (D E C)" sheetId="28" state="hidden" r:id="rId6"/>
    <sheet name="2. CONTA CORRENTE (D E C)" sheetId="30" r:id="rId7"/>
    <sheet name="APLICAÇÃO FINANCEIRA" sheetId="18" r:id="rId8"/>
    <sheet name="SALDO DE ESTOQUE" sheetId="2" r:id="rId9"/>
    <sheet name="Despesa pessoal ANEXO II " sheetId="20" r:id="rId10"/>
    <sheet name="Demais despesas pesso ANEXO III" sheetId="21" r:id="rId11"/>
    <sheet name="Despesas gerais ANEXO IV" sheetId="22" r:id="rId12"/>
    <sheet name="Receitas ANEXO V" sheetId="23" r:id="rId13"/>
    <sheet name="Demais receitas ANEXO VI" sheetId="24" r:id="rId14"/>
    <sheet name="Contratos ANEXO VII" sheetId="26" r:id="rId15"/>
    <sheet name="Termo aditivo ANEXO VIII" sheetId="27" r:id="rId16"/>
    <sheet name="CATEGORIA PROFISSIONAL" sheetId="7" r:id="rId17"/>
    <sheet name="Item 11" sheetId="33" r:id="rId18"/>
    <sheet name="PLANILHA DE CONFERÊNCIA" sheetId="11" r:id="rId19"/>
    <sheet name="RPA" sheetId="32" state="hidden" r:id="rId20"/>
    <sheet name="Plan1" sheetId="29" state="hidden" r:id="rId21"/>
  </sheets>
  <externalReferences>
    <externalReference r:id="rId22"/>
  </externalReferences>
  <definedNames>
    <definedName name="_xlnm._FilterDatabase" localSheetId="14" hidden="1">'Contratos ANEXO VII'!$A$1:$I$52</definedName>
    <definedName name="_xlnm._FilterDatabase" localSheetId="10" hidden="1">'Demais despesas pesso ANEXO III'!$L$1:$L$98</definedName>
    <definedName name="_xlnm._FilterDatabase" localSheetId="9" hidden="1">'Despesa pessoal ANEXO II '!$F$1:$F$78</definedName>
    <definedName name="_xlnm.Print_Area" localSheetId="1">'CÁLCULO FOLHA DE PAGAMENTO'!$A$1:$I$84</definedName>
    <definedName name="_xlnm.Print_Area" localSheetId="16">'CATEGORIA PROFISSIONAL'!$A$2:$N$27</definedName>
    <definedName name="_xlnm.Print_Area" localSheetId="0">'CONTÁBIL FINANCEIRA - PCF'!$A$1:$E$234</definedName>
    <definedName name="_xlnm.Print_Area" localSheetId="10">'Demais despesas pesso ANEXO III'!$A$1:$ID$78</definedName>
    <definedName name="_xlnm.Print_Area" localSheetId="9">'Despesa pessoal ANEXO II '!$A$1:$IG$78</definedName>
    <definedName name="_xlnm.Print_Area" localSheetId="11">'Despesas gerais ANEXO IV'!$A$1:$L$108</definedName>
    <definedName name="_xlnm.Print_Area" localSheetId="3">'FUNDO FIXO'!$A$1:$K$64</definedName>
    <definedName name="_xlnm.Print_Area" localSheetId="8">'SALDO DE ESTOQUE'!$A$1:$C$38</definedName>
    <definedName name="_xlnm.Print_Area" localSheetId="15">'Termo aditivo ANEXO VIII'!$A$1:$J$11</definedName>
    <definedName name="COMPET">'[1]DADOS (OCULTAR)'!$D$5:$D$76</definedName>
    <definedName name="FORNECEDORES" localSheetId="17">#REF!</definedName>
    <definedName name="FORNECEDORES">#REF!</definedName>
    <definedName name="Z_4D67ECEB_8567_46A4_915F_4BBFDD1E02FC_.wvu.FilterData" localSheetId="14" hidden="1">'Contratos ANEXO VII'!$A$1:$I$52</definedName>
    <definedName name="Z_4D67ECEB_8567_46A4_915F_4BBFDD1E02FC_.wvu.FilterData" localSheetId="10" hidden="1">'Demais despesas pesso ANEXO III'!$A$1:$XEE$98</definedName>
    <definedName name="Z_4D67ECEB_8567_46A4_915F_4BBFDD1E02FC_.wvu.FilterData" localSheetId="9" hidden="1">'Despesa pessoal ANEXO II '!$A$1:$XEH$78</definedName>
    <definedName name="Z_4D67ECEB_8567_46A4_915F_4BBFDD1E02FC_.wvu.PrintArea" localSheetId="1" hidden="1">'CÁLCULO FOLHA DE PAGAMENTO'!$A$1:$I$84</definedName>
    <definedName name="Z_4D67ECEB_8567_46A4_915F_4BBFDD1E02FC_.wvu.PrintArea" localSheetId="0" hidden="1">'CONTÁBIL FINANCEIRA - PCF'!$A$1:$E$234</definedName>
    <definedName name="Z_4D67ECEB_8567_46A4_915F_4BBFDD1E02FC_.wvu.PrintArea" localSheetId="10" hidden="1">'Demais despesas pesso ANEXO III'!$A$1:$ID$78</definedName>
    <definedName name="Z_4D67ECEB_8567_46A4_915F_4BBFDD1E02FC_.wvu.PrintArea" localSheetId="9" hidden="1">'Despesa pessoal ANEXO II '!$A$1:$IG$78</definedName>
    <definedName name="Z_4D67ECEB_8567_46A4_915F_4BBFDD1E02FC_.wvu.PrintArea" localSheetId="11" hidden="1">'Despesas gerais ANEXO IV'!$A$1:$L$108</definedName>
    <definedName name="Z_4D67ECEB_8567_46A4_915F_4BBFDD1E02FC_.wvu.PrintArea" localSheetId="8" hidden="1">'SALDO DE ESTOQUE'!$A$1:$C$38</definedName>
    <definedName name="Z_4D67ECEB_8567_46A4_915F_4BBFDD1E02FC_.wvu.PrintArea" localSheetId="15" hidden="1">'Termo aditivo ANEXO VIII'!$A$1:$J$11</definedName>
  </definedNames>
  <calcPr calcId="191029"/>
  <customWorkbookViews>
    <customWorkbookView name="Laura Pacheco de Oliveira - Modo de exibição pessoal" guid="{4D67ECEB-8567-46A4-915F-4BBFDD1E02FC}" mergeInterval="0" personalView="1" maximized="1" windowWidth="1362" windowHeight="523" tabRatio="984" activeSheetId="12"/>
  </customWorkbookViews>
</workbook>
</file>

<file path=xl/calcChain.xml><?xml version="1.0" encoding="utf-8"?>
<calcChain xmlns="http://schemas.openxmlformats.org/spreadsheetml/2006/main">
  <c r="E2" i="23" l="1"/>
  <c r="D72" i="1"/>
  <c r="B37" i="12"/>
  <c r="E19" i="12"/>
  <c r="D15" i="12"/>
  <c r="D171" i="1"/>
  <c r="D47" i="1" l="1"/>
  <c r="D138" i="1"/>
  <c r="D122" i="1"/>
  <c r="D69" i="1"/>
  <c r="M44" i="21"/>
  <c r="P44" i="21"/>
  <c r="S44" i="21"/>
  <c r="V44" i="21"/>
  <c r="M20" i="21"/>
  <c r="V20" i="21"/>
  <c r="P44" i="20"/>
  <c r="P20" i="20"/>
  <c r="D71" i="1"/>
  <c r="G2" i="24"/>
  <c r="E21" i="18"/>
  <c r="E13" i="18"/>
  <c r="D173" i="1"/>
  <c r="AB44" i="21" l="1"/>
  <c r="AB20" i="21"/>
  <c r="E17" i="12" l="1"/>
  <c r="M38" i="21" l="1"/>
  <c r="M37" i="21"/>
  <c r="M36" i="21"/>
  <c r="M35" i="21"/>
  <c r="M34" i="21"/>
  <c r="M46" i="21"/>
  <c r="M45" i="21"/>
  <c r="M43" i="21"/>
  <c r="M42" i="21"/>
  <c r="M41" i="21"/>
  <c r="M40" i="21"/>
  <c r="M39" i="21"/>
  <c r="M71" i="21"/>
  <c r="S71" i="21"/>
  <c r="M62" i="21"/>
  <c r="P62" i="21"/>
  <c r="S62" i="21"/>
  <c r="V62" i="21"/>
  <c r="M58" i="21"/>
  <c r="P58" i="21"/>
  <c r="S58" i="21"/>
  <c r="V58" i="21"/>
  <c r="P72" i="20"/>
  <c r="P62" i="20"/>
  <c r="P58" i="20"/>
  <c r="G22" i="18"/>
  <c r="G21" i="18"/>
  <c r="G14" i="18"/>
  <c r="G15" i="18"/>
  <c r="G16" i="18"/>
  <c r="G17" i="18"/>
  <c r="G13" i="18"/>
  <c r="AB62" i="21" l="1"/>
  <c r="AB58" i="21"/>
  <c r="AB71" i="21"/>
  <c r="M10" i="21" l="1"/>
  <c r="P10" i="21"/>
  <c r="S10" i="21"/>
  <c r="V10" i="21"/>
  <c r="P10" i="20"/>
  <c r="M28" i="21" l="1"/>
  <c r="S28" i="21"/>
  <c r="V28" i="21"/>
  <c r="M29" i="21"/>
  <c r="S29" i="21"/>
  <c r="V29" i="21"/>
  <c r="P29" i="20"/>
  <c r="P28" i="20"/>
  <c r="AB29" i="21" l="1"/>
  <c r="AB28" i="21"/>
  <c r="S37" i="21"/>
  <c r="M50" i="21" l="1"/>
  <c r="P50" i="21"/>
  <c r="V50" i="21"/>
  <c r="P50" i="20"/>
  <c r="AB50" i="21" l="1"/>
  <c r="M65" i="21"/>
  <c r="M76" i="21"/>
  <c r="S41" i="21" l="1"/>
  <c r="V41" i="21"/>
  <c r="V37" i="21"/>
  <c r="P41" i="20"/>
  <c r="P37" i="20"/>
  <c r="D97" i="1"/>
  <c r="AB37" i="21" l="1"/>
  <c r="AB41" i="21"/>
  <c r="E15" i="12" l="1"/>
  <c r="S42" i="21" l="1"/>
  <c r="S4" i="21" l="1"/>
  <c r="M30" i="21" l="1"/>
  <c r="S30" i="21"/>
  <c r="V30" i="21"/>
  <c r="P30" i="20"/>
  <c r="AB30" i="21" l="1"/>
  <c r="V70" i="21" l="1"/>
  <c r="S70" i="21"/>
  <c r="M70" i="21"/>
  <c r="P70" i="20"/>
  <c r="AB70" i="21" l="1"/>
  <c r="V15" i="21" l="1"/>
  <c r="V16" i="21"/>
  <c r="V17" i="21"/>
  <c r="V18" i="21"/>
  <c r="V19" i="21"/>
  <c r="V21" i="21"/>
  <c r="V22" i="21"/>
  <c r="V23" i="21"/>
  <c r="V24" i="21"/>
  <c r="V25" i="21"/>
  <c r="V26" i="21"/>
  <c r="V27" i="21"/>
  <c r="V31" i="21"/>
  <c r="V32" i="21"/>
  <c r="V33" i="21"/>
  <c r="V34" i="21"/>
  <c r="V35" i="21"/>
  <c r="V36" i="21"/>
  <c r="V38" i="21"/>
  <c r="V39" i="21"/>
  <c r="V40" i="21"/>
  <c r="V42" i="21"/>
  <c r="V43" i="21"/>
  <c r="V45" i="21"/>
  <c r="V46" i="21"/>
  <c r="V47" i="21"/>
  <c r="V49" i="21"/>
  <c r="V51" i="21"/>
  <c r="V52" i="21"/>
  <c r="V3" i="21"/>
  <c r="V4" i="21"/>
  <c r="V5" i="21"/>
  <c r="V6" i="21"/>
  <c r="V7" i="21"/>
  <c r="V8" i="21"/>
  <c r="V9" i="21"/>
  <c r="V11" i="21"/>
  <c r="V12" i="21"/>
  <c r="V14" i="21"/>
  <c r="M55" i="21"/>
  <c r="P55" i="21"/>
  <c r="S55" i="21"/>
  <c r="V55" i="21"/>
  <c r="S38" i="21"/>
  <c r="M31" i="21"/>
  <c r="M24" i="21"/>
  <c r="P24" i="21"/>
  <c r="S24" i="21"/>
  <c r="P55" i="20"/>
  <c r="P38" i="20"/>
  <c r="P24" i="20"/>
  <c r="M72" i="21"/>
  <c r="P72" i="21"/>
  <c r="S72" i="21"/>
  <c r="S60" i="21"/>
  <c r="M59" i="21"/>
  <c r="M56" i="21"/>
  <c r="M54" i="21"/>
  <c r="AB72" i="21" l="1"/>
  <c r="AB55" i="21"/>
  <c r="AB38" i="21"/>
  <c r="AB24" i="21"/>
  <c r="P2" i="20"/>
  <c r="P71" i="20"/>
  <c r="P63" i="20"/>
  <c r="P32" i="20" l="1"/>
  <c r="P31" i="20"/>
  <c r="S48" i="21" l="1"/>
  <c r="P48" i="21"/>
  <c r="M48" i="21"/>
  <c r="P48" i="20"/>
  <c r="P16" i="20"/>
  <c r="AB48" i="21" l="1"/>
  <c r="S32" i="21" l="1"/>
  <c r="P32" i="21"/>
  <c r="M32" i="21"/>
  <c r="S16" i="21"/>
  <c r="P16" i="21"/>
  <c r="M16" i="21"/>
  <c r="V68" i="21"/>
  <c r="S68" i="21"/>
  <c r="P68" i="21"/>
  <c r="M68" i="21"/>
  <c r="S59" i="21"/>
  <c r="P59" i="21"/>
  <c r="S52" i="21"/>
  <c r="P52" i="21"/>
  <c r="M52" i="21"/>
  <c r="S46" i="21"/>
  <c r="P46" i="21"/>
  <c r="S33" i="21"/>
  <c r="P33" i="21"/>
  <c r="M33" i="21"/>
  <c r="S26" i="21"/>
  <c r="P26" i="21"/>
  <c r="M26" i="21"/>
  <c r="S9" i="21"/>
  <c r="P9" i="21"/>
  <c r="M9" i="21"/>
  <c r="P68" i="20"/>
  <c r="P59" i="20"/>
  <c r="P52" i="20"/>
  <c r="P46" i="20"/>
  <c r="P33" i="20"/>
  <c r="P26" i="20"/>
  <c r="P9" i="20"/>
  <c r="AB16" i="21" l="1"/>
  <c r="AB32" i="21"/>
  <c r="AB68" i="21"/>
  <c r="AB59" i="21"/>
  <c r="AB52" i="21"/>
  <c r="AB46" i="21"/>
  <c r="AB33" i="21"/>
  <c r="AB26" i="21"/>
  <c r="M15" i="21"/>
  <c r="M17" i="21"/>
  <c r="M18" i="21"/>
  <c r="M19" i="21"/>
  <c r="M21" i="21"/>
  <c r="M22" i="21"/>
  <c r="M23" i="21"/>
  <c r="M25" i="21"/>
  <c r="M27" i="21"/>
  <c r="M49" i="21"/>
  <c r="M51" i="21"/>
  <c r="M53" i="21"/>
  <c r="M57" i="21"/>
  <c r="M60" i="21"/>
  <c r="M61" i="21"/>
  <c r="M63" i="21"/>
  <c r="M64" i="21"/>
  <c r="M66" i="21"/>
  <c r="M67" i="21"/>
  <c r="M69" i="21"/>
  <c r="M73" i="21"/>
  <c r="M74" i="21"/>
  <c r="M75" i="21"/>
  <c r="M77" i="21"/>
  <c r="M78" i="21"/>
  <c r="V73" i="21"/>
  <c r="S73" i="21"/>
  <c r="P73" i="21"/>
  <c r="S19" i="21"/>
  <c r="M13" i="21"/>
  <c r="P73" i="20"/>
  <c r="P19" i="20"/>
  <c r="P13" i="20"/>
  <c r="D123" i="1"/>
  <c r="D112" i="1"/>
  <c r="AB19" i="21" l="1"/>
  <c r="AB73" i="21"/>
  <c r="D111" i="1"/>
  <c r="P13" i="21" l="1"/>
  <c r="D25" i="1"/>
  <c r="S13" i="21" l="1"/>
  <c r="D70" i="1"/>
  <c r="U13" i="21" l="1"/>
  <c r="V13" i="21" s="1"/>
  <c r="V78" i="21"/>
  <c r="S78" i="21"/>
  <c r="P78" i="21"/>
  <c r="S47" i="21"/>
  <c r="P47" i="21"/>
  <c r="S23" i="21"/>
  <c r="P23" i="21"/>
  <c r="P78" i="20"/>
  <c r="P47" i="20"/>
  <c r="P23" i="20"/>
  <c r="P8" i="20"/>
  <c r="I42" i="34"/>
  <c r="J41" i="34"/>
  <c r="I41" i="34"/>
  <c r="K8" i="34"/>
  <c r="K9" i="34" s="1"/>
  <c r="X13" i="21" l="1"/>
  <c r="Y13" i="21" s="1"/>
  <c r="Z13" i="21" s="1"/>
  <c r="AB13" i="21" s="1"/>
  <c r="K10" i="34"/>
  <c r="K11" i="34" s="1"/>
  <c r="K12" i="34" s="1"/>
  <c r="K13" i="34" s="1"/>
  <c r="K14" i="34" s="1"/>
  <c r="K15" i="34" s="1"/>
  <c r="K16" i="34" s="1"/>
  <c r="K17" i="34" s="1"/>
  <c r="K18" i="34" s="1"/>
  <c r="K19" i="34" s="1"/>
  <c r="K20" i="34" s="1"/>
  <c r="K21" i="34" s="1"/>
  <c r="K22" i="34" s="1"/>
  <c r="K23" i="34" s="1"/>
  <c r="K24" i="34" s="1"/>
  <c r="K25" i="34" s="1"/>
  <c r="I44" i="34"/>
  <c r="AB78" i="21"/>
  <c r="AB47" i="21"/>
  <c r="AB23" i="21"/>
  <c r="K26" i="34" l="1"/>
  <c r="K27" i="34" s="1"/>
  <c r="K28" i="34" s="1"/>
  <c r="K29" i="34" s="1"/>
  <c r="K30" i="34" s="1"/>
  <c r="K31" i="34" s="1"/>
  <c r="K32" i="34" s="1"/>
  <c r="K33" i="34" s="1"/>
  <c r="K34" i="34" s="1"/>
  <c r="K35" i="34" s="1"/>
  <c r="K36" i="34" s="1"/>
  <c r="K37" i="34" s="1"/>
  <c r="K38" i="34" s="1"/>
  <c r="K39" i="34" s="1"/>
  <c r="K40" i="34" s="1"/>
  <c r="J43" i="34" s="1"/>
  <c r="S40" i="21"/>
  <c r="P40" i="20"/>
  <c r="F31" i="33"/>
  <c r="E31" i="33"/>
  <c r="I53" i="34" l="1"/>
  <c r="J44" i="34"/>
  <c r="AB40" i="21"/>
  <c r="F32" i="33"/>
  <c r="D152" i="1" s="1"/>
  <c r="P2" i="32" l="1"/>
  <c r="V77" i="21"/>
  <c r="S77" i="21"/>
  <c r="P77" i="21"/>
  <c r="P42" i="21"/>
  <c r="S18" i="21"/>
  <c r="P2" i="21"/>
  <c r="P77" i="20"/>
  <c r="P42" i="20"/>
  <c r="P18" i="20"/>
  <c r="AB77" i="21" l="1"/>
  <c r="AB42" i="21"/>
  <c r="AB18" i="21"/>
  <c r="P76" i="21" l="1"/>
  <c r="P75" i="21"/>
  <c r="P74" i="21"/>
  <c r="P69" i="21"/>
  <c r="P67" i="21"/>
  <c r="P66" i="21"/>
  <c r="P65" i="21"/>
  <c r="P64" i="21"/>
  <c r="P63" i="21"/>
  <c r="P61" i="21"/>
  <c r="P60" i="21"/>
  <c r="P57" i="21"/>
  <c r="P56" i="21"/>
  <c r="P54" i="21"/>
  <c r="P53" i="21"/>
  <c r="P51" i="21"/>
  <c r="P49" i="21"/>
  <c r="P45" i="21"/>
  <c r="P43" i="21"/>
  <c r="P35" i="21"/>
  <c r="P34" i="21"/>
  <c r="P31" i="21"/>
  <c r="P25" i="21"/>
  <c r="P22" i="21"/>
  <c r="P21" i="21"/>
  <c r="P17" i="21"/>
  <c r="P15" i="21"/>
  <c r="P14" i="21"/>
  <c r="P12" i="21"/>
  <c r="M12" i="21"/>
  <c r="P11" i="21"/>
  <c r="M11" i="21"/>
  <c r="P8" i="21"/>
  <c r="M8" i="21"/>
  <c r="P7" i="21"/>
  <c r="M7" i="21"/>
  <c r="P6" i="21"/>
  <c r="M6" i="21"/>
  <c r="P5" i="21"/>
  <c r="M5" i="21"/>
  <c r="P4" i="21"/>
  <c r="M4" i="21"/>
  <c r="P3" i="21"/>
  <c r="M3" i="21"/>
  <c r="M2" i="21"/>
  <c r="V2" i="21"/>
  <c r="V53" i="21"/>
  <c r="V54" i="21"/>
  <c r="V56" i="21"/>
  <c r="V57" i="21"/>
  <c r="V60" i="21"/>
  <c r="V61" i="21"/>
  <c r="V63" i="21"/>
  <c r="V64" i="21"/>
  <c r="V65" i="21"/>
  <c r="V66" i="21"/>
  <c r="V67" i="21"/>
  <c r="V69" i="21"/>
  <c r="V74" i="21"/>
  <c r="V75" i="21"/>
  <c r="V76" i="21"/>
  <c r="S2" i="21"/>
  <c r="S3" i="21"/>
  <c r="S5" i="21"/>
  <c r="S6" i="21"/>
  <c r="S7" i="21"/>
  <c r="S8" i="21"/>
  <c r="S11" i="21"/>
  <c r="S12" i="21"/>
  <c r="S14" i="21"/>
  <c r="S15" i="21"/>
  <c r="S17" i="21"/>
  <c r="S21" i="21"/>
  <c r="S22" i="21"/>
  <c r="S25" i="21"/>
  <c r="S27" i="21"/>
  <c r="S31" i="21"/>
  <c r="S34" i="21"/>
  <c r="S35" i="21"/>
  <c r="S39" i="21"/>
  <c r="S43" i="21"/>
  <c r="S45" i="21"/>
  <c r="S49" i="21"/>
  <c r="S51" i="21"/>
  <c r="S53" i="21"/>
  <c r="S54" i="21"/>
  <c r="S56" i="21"/>
  <c r="S57" i="21"/>
  <c r="S61" i="21"/>
  <c r="S63" i="21"/>
  <c r="S64" i="21"/>
  <c r="S65" i="21"/>
  <c r="S66" i="21"/>
  <c r="S67" i="21"/>
  <c r="S69" i="21"/>
  <c r="S74" i="21"/>
  <c r="S75" i="21"/>
  <c r="D177" i="1" l="1"/>
  <c r="D137" i="1"/>
  <c r="D136" i="1" s="1"/>
  <c r="D129" i="1"/>
  <c r="D128" i="1" s="1"/>
  <c r="D109" i="1"/>
  <c r="D102" i="1"/>
  <c r="D90" i="1"/>
  <c r="D85" i="1"/>
  <c r="D67" i="1"/>
  <c r="D64" i="1"/>
  <c r="D57" i="1"/>
  <c r="D54" i="1"/>
  <c r="D52" i="1"/>
  <c r="D50" i="1"/>
  <c r="D15" i="1"/>
  <c r="D34" i="1"/>
  <c r="E79" i="1"/>
  <c r="D145" i="1"/>
  <c r="E164" i="1"/>
  <c r="D206" i="1"/>
  <c r="D224" i="1"/>
  <c r="D230" i="1" s="1"/>
  <c r="D231" i="1" s="1"/>
  <c r="P3" i="20"/>
  <c r="P4" i="20"/>
  <c r="P5" i="20"/>
  <c r="P6" i="20"/>
  <c r="P7" i="20"/>
  <c r="P12" i="20"/>
  <c r="P14" i="20"/>
  <c r="P15" i="20"/>
  <c r="P17" i="20"/>
  <c r="P21" i="20"/>
  <c r="P22" i="20"/>
  <c r="P25" i="20"/>
  <c r="P27" i="20"/>
  <c r="P34" i="20"/>
  <c r="P35" i="20"/>
  <c r="P36" i="20"/>
  <c r="P39" i="20"/>
  <c r="P43" i="20"/>
  <c r="P45" i="20"/>
  <c r="P49" i="20"/>
  <c r="P51" i="20"/>
  <c r="P53" i="20"/>
  <c r="P54" i="20"/>
  <c r="P56" i="20"/>
  <c r="P57" i="20"/>
  <c r="P60" i="20"/>
  <c r="P61" i="20"/>
  <c r="P64" i="20"/>
  <c r="P65" i="20"/>
  <c r="P66" i="20"/>
  <c r="P67" i="20"/>
  <c r="P69" i="20"/>
  <c r="P74" i="20"/>
  <c r="P75" i="20"/>
  <c r="P76" i="20"/>
  <c r="D53" i="2"/>
  <c r="D186" i="1" s="1"/>
  <c r="D40" i="2"/>
  <c r="D37" i="2"/>
  <c r="D35" i="2"/>
  <c r="D33" i="2"/>
  <c r="D23" i="2"/>
  <c r="D32" i="2" l="1"/>
  <c r="D46" i="2" s="1"/>
  <c r="D185" i="1" s="1"/>
  <c r="AB2" i="21"/>
  <c r="AB4" i="21"/>
  <c r="AB7" i="21"/>
  <c r="AB14" i="21"/>
  <c r="AB22" i="21"/>
  <c r="AB25" i="21"/>
  <c r="AB5" i="21"/>
  <c r="AB8" i="21"/>
  <c r="AB11" i="21"/>
  <c r="AB27" i="21"/>
  <c r="AB35" i="21"/>
  <c r="AB45" i="21"/>
  <c r="AB53" i="21"/>
  <c r="AB61" i="21"/>
  <c r="AB64" i="21"/>
  <c r="AB67" i="21"/>
  <c r="AB75" i="21"/>
  <c r="AB21" i="21"/>
  <c r="AB34" i="21"/>
  <c r="AB43" i="21"/>
  <c r="AB51" i="21"/>
  <c r="AB65" i="21"/>
  <c r="AB69" i="21"/>
  <c r="AB15" i="21"/>
  <c r="AB3" i="21"/>
  <c r="AB6" i="21"/>
  <c r="AB12" i="21"/>
  <c r="AB17" i="21"/>
  <c r="AB54" i="21"/>
  <c r="AB57" i="21"/>
  <c r="AB76" i="21"/>
  <c r="AB31" i="21"/>
  <c r="AB36" i="21"/>
  <c r="AB39" i="21"/>
  <c r="AB49" i="21"/>
  <c r="AB56" i="21"/>
  <c r="AB60" i="21"/>
  <c r="AB63" i="21"/>
  <c r="AB66" i="21"/>
  <c r="AB74" i="21"/>
  <c r="D184" i="1"/>
  <c r="D101" i="1"/>
  <c r="D84" i="1"/>
  <c r="D63" i="1"/>
  <c r="D127" i="1"/>
  <c r="D49" i="1"/>
  <c r="D43" i="1" s="1"/>
  <c r="D55" i="2" l="1"/>
  <c r="D187" i="1"/>
  <c r="D350" i="30"/>
  <c r="C350" i="30"/>
  <c r="D351" i="30" l="1"/>
  <c r="D350" i="17" l="1"/>
  <c r="D179" i="1" s="1"/>
  <c r="C350" i="17"/>
  <c r="D178" i="1" s="1"/>
  <c r="H66" i="12"/>
  <c r="G66" i="12"/>
  <c r="G19" i="12" s="1"/>
  <c r="D180" i="1" l="1"/>
  <c r="D351" i="17"/>
  <c r="G80" i="12" l="1"/>
  <c r="G74" i="12" l="1"/>
  <c r="G73" i="12" s="1"/>
  <c r="D32" i="1" s="1"/>
  <c r="D68" i="12"/>
  <c r="D19" i="12" s="1"/>
  <c r="D42" i="12"/>
  <c r="B35" i="12"/>
  <c r="B34" i="12"/>
  <c r="B39" i="12" l="1"/>
  <c r="B40" i="12" s="1"/>
  <c r="B36" i="12"/>
  <c r="B33" i="12" s="1"/>
  <c r="D29" i="1" s="1"/>
  <c r="D24" i="1" s="1"/>
  <c r="G27" i="12"/>
  <c r="C23" i="12"/>
  <c r="G70" i="12" s="1"/>
  <c r="D31" i="1" s="1"/>
  <c r="H17" i="12"/>
  <c r="D213" i="1" s="1"/>
  <c r="G26" i="12" l="1"/>
  <c r="G25" i="12" l="1"/>
  <c r="G23" i="12" s="1"/>
  <c r="H15" i="12"/>
  <c r="N25" i="7"/>
  <c r="M25" i="7"/>
  <c r="L25" i="7"/>
  <c r="K25" i="7"/>
  <c r="J25" i="7"/>
  <c r="I25" i="7"/>
  <c r="H25" i="7"/>
  <c r="G25" i="7"/>
  <c r="F25" i="7"/>
  <c r="E25" i="7"/>
  <c r="D25" i="7"/>
  <c r="C25" i="7"/>
  <c r="N22" i="7"/>
  <c r="M22" i="7"/>
  <c r="L22" i="7"/>
  <c r="K22" i="7"/>
  <c r="J22" i="7"/>
  <c r="I22" i="7"/>
  <c r="H22" i="7"/>
  <c r="G22" i="7"/>
  <c r="F22" i="7"/>
  <c r="E22" i="7"/>
  <c r="D22" i="7"/>
  <c r="C22" i="7"/>
  <c r="B22" i="4"/>
  <c r="D157" i="1" s="1"/>
  <c r="D33" i="1" s="1"/>
  <c r="I15" i="12" l="1"/>
  <c r="D212" i="1"/>
  <c r="F27" i="7"/>
  <c r="G27" i="7"/>
  <c r="D27" i="7"/>
  <c r="C27" i="7"/>
  <c r="J27" i="7"/>
  <c r="I27" i="7"/>
  <c r="M27" i="7"/>
  <c r="E27" i="7"/>
  <c r="N27" i="7"/>
  <c r="H27" i="7"/>
  <c r="L27" i="7"/>
  <c r="K27" i="7" s="1"/>
  <c r="G69" i="12"/>
  <c r="D30" i="1" s="1"/>
  <c r="D23" i="1" s="1"/>
  <c r="D153" i="1" s="1"/>
  <c r="G28" i="12"/>
  <c r="F23" i="18"/>
  <c r="E23" i="18"/>
  <c r="D23" i="18"/>
  <c r="C23" i="18"/>
  <c r="B23" i="18"/>
  <c r="G19" i="18"/>
  <c r="F18" i="18"/>
  <c r="E18" i="18"/>
  <c r="D18" i="18"/>
  <c r="C18" i="18"/>
  <c r="B18" i="18"/>
  <c r="D24" i="18" l="1"/>
  <c r="C28" i="12"/>
  <c r="G29" i="12"/>
  <c r="G18" i="18"/>
  <c r="D249" i="28"/>
  <c r="C249" i="28"/>
  <c r="C24" i="18" l="1"/>
  <c r="D193" i="1"/>
  <c r="D250" i="28"/>
  <c r="C29" i="12"/>
  <c r="B24" i="18" l="1"/>
  <c r="D192" i="1"/>
  <c r="G23" i="18" l="1"/>
  <c r="G24" i="18" s="1"/>
  <c r="F24" i="18" s="1"/>
  <c r="H19" i="12"/>
  <c r="D214" i="1" s="1"/>
  <c r="E24" i="18" l="1"/>
  <c r="D195" i="1"/>
  <c r="D194" i="1" l="1"/>
  <c r="D196" i="1" s="1"/>
  <c r="D198" i="1" s="1"/>
  <c r="D16" i="1"/>
  <c r="D19" i="1" l="1"/>
  <c r="D20" i="1" s="1"/>
  <c r="D154" i="1" s="1"/>
  <c r="D211" i="1"/>
  <c r="D215" i="1" s="1"/>
</calcChain>
</file>

<file path=xl/sharedStrings.xml><?xml version="1.0" encoding="utf-8"?>
<sst xmlns="http://schemas.openxmlformats.org/spreadsheetml/2006/main" count="2332" uniqueCount="1018">
  <si>
    <t>PREFEITURA MUNICIPAL DE JABOATÃO DOS GUARARAPES</t>
  </si>
  <si>
    <t>SECRETARIA MUNICIPAL DE SAÚDE</t>
  </si>
  <si>
    <t>MÊS/ANO COMPETÊNCIA</t>
  </si>
  <si>
    <t>ANO CONTRATO</t>
  </si>
  <si>
    <t>GERÊNCIA FINANCEIRA E CONTÁBIL - FUNDO MUNICIPAL DE SAÚDE</t>
  </si>
  <si>
    <t>DEMONSTRATIVO DE RESULTADO CONTÁBIL - FINANCEIRO MENSAL</t>
  </si>
  <si>
    <t>UNIDADE</t>
  </si>
  <si>
    <t>RESPONSÁVEL PELA UNIDADE</t>
  </si>
  <si>
    <t>ISENTO PIS:</t>
  </si>
  <si>
    <t>SIM</t>
  </si>
  <si>
    <t>DESCRIÇÃO</t>
  </si>
  <si>
    <t>VALOR</t>
  </si>
  <si>
    <t>RECEITAS OPERACIONAIS</t>
  </si>
  <si>
    <t>Repasse Contrato de Gestão (Fixo+Variável)</t>
  </si>
  <si>
    <t xml:space="preserve">Repasse Contrato de Gestão INVESTIMENTO </t>
  </si>
  <si>
    <t>Plano de Investimento Autorizado pela SMS</t>
  </si>
  <si>
    <t>Repasse Programas Especiais</t>
  </si>
  <si>
    <t xml:space="preserve"> ( - ) Desconto </t>
  </si>
  <si>
    <t>TOTAL DE REPASSES</t>
  </si>
  <si>
    <t>Rendimento de Aplicações Financeiras</t>
  </si>
  <si>
    <t>Reembolso de Despesas</t>
  </si>
  <si>
    <t>Outras Receitas</t>
  </si>
  <si>
    <t>TOTAL OUTRAS RECEITAS</t>
  </si>
  <si>
    <t>TOTAL DE REPASSES/RECEITAS</t>
  </si>
  <si>
    <t>DESPESAS OPERACIONAIS</t>
  </si>
  <si>
    <t>1. Pessoal</t>
  </si>
  <si>
    <t xml:space="preserve">  1.1. Ordenados (Não inclui férias, 13º e Rescisão)</t>
  </si>
  <si>
    <t xml:space="preserve">    1.1.1. Assistência Médica</t>
  </si>
  <si>
    <t xml:space="preserve">        1.1.1.1. Médicos</t>
  </si>
  <si>
    <t xml:space="preserve">        1.1.1.2. Outros profissionais de saúde</t>
  </si>
  <si>
    <t xml:space="preserve">    1.1.2. Assistência Odontológica</t>
  </si>
  <si>
    <t xml:space="preserve">    1.1.3. Administrativo</t>
  </si>
  <si>
    <t xml:space="preserve">  1.2. FGTS</t>
  </si>
  <si>
    <t xml:space="preserve">  1.3. PIS</t>
  </si>
  <si>
    <t xml:space="preserve">  1.4. Benefícios</t>
  </si>
  <si>
    <t xml:space="preserve">  1.5. Provisões (Férias + 13º + Rescisões)</t>
  </si>
  <si>
    <t>2. Insumos Assistenciais</t>
  </si>
  <si>
    <t xml:space="preserve">  2.1. Materiais Descartáveis/Materiais de Penso</t>
  </si>
  <si>
    <t xml:space="preserve">  2.2. Medicamentos</t>
  </si>
  <si>
    <t xml:space="preserve">  2.3. Dietas Industrializadas</t>
  </si>
  <si>
    <t xml:space="preserve">  2.4. Gases Medicinais</t>
  </si>
  <si>
    <t xml:space="preserve">  2.5. OPME (Orteses, Próteses e Materiais Especiais)</t>
  </si>
  <si>
    <t xml:space="preserve">  2.6. Material de uso odontológico</t>
  </si>
  <si>
    <t>3. Materiais/Consumos Diversos</t>
  </si>
  <si>
    <t xml:space="preserve">  3.1. Material de Higienização e Limpeza</t>
  </si>
  <si>
    <t xml:space="preserve">  3.2. Material/Gêneros Alimentícios</t>
  </si>
  <si>
    <t xml:space="preserve">  3.3. Material de Expediente</t>
  </si>
  <si>
    <t xml:space="preserve">  3.4. Combustível</t>
  </si>
  <si>
    <t xml:space="preserve">  3.5. GLP</t>
  </si>
  <si>
    <t xml:space="preserve">  3.6. Material de Manutenção</t>
  </si>
  <si>
    <t xml:space="preserve">  3.7. Tecidos, Fardamentos e EPI</t>
  </si>
  <si>
    <t xml:space="preserve">  3.8. Outras Despesas com Materiais Diversos</t>
  </si>
  <si>
    <t xml:space="preserve">  4.2. Tributos (Impostos e Taxas)</t>
  </si>
  <si>
    <t xml:space="preserve">    4.2.1. Taxas</t>
  </si>
  <si>
    <t xml:space="preserve">    4.2.2. Impostos</t>
  </si>
  <si>
    <t xml:space="preserve">    4.3.1. Taxa de Manutenção de Conta</t>
  </si>
  <si>
    <t xml:space="preserve">    4.3.2. Tarifas</t>
  </si>
  <si>
    <t>_____________________________________</t>
  </si>
  <si>
    <t>______/______/_______</t>
  </si>
  <si>
    <t>RECEBIMENTO SMS
(DATA e ASSINATURA)</t>
  </si>
  <si>
    <t xml:space="preserve">DATA </t>
  </si>
  <si>
    <t>ASSINATURA RESPONSÁVEL PELA UNIDADE</t>
  </si>
  <si>
    <t>DESPESAS OPERACIONAIS (continuação)</t>
  </si>
  <si>
    <t>5. Gerais</t>
  </si>
  <si>
    <t xml:space="preserve">  5.1. Telefonia/Internet</t>
  </si>
  <si>
    <t xml:space="preserve">  5.2. Água</t>
  </si>
  <si>
    <t xml:space="preserve">  5.3. Energia Elétrica</t>
  </si>
  <si>
    <t xml:space="preserve">  5.4. Alugueis/Locações (exceto ambulância)</t>
  </si>
  <si>
    <t xml:space="preserve">  6.2. Assistência Odontológica</t>
  </si>
  <si>
    <t xml:space="preserve">    6.2.1. Pessoa Jurídica</t>
  </si>
  <si>
    <t>7. Manutenção</t>
  </si>
  <si>
    <t xml:space="preserve">8. Investimentos </t>
  </si>
  <si>
    <t xml:space="preserve">    8.1. Equipamentos</t>
  </si>
  <si>
    <t xml:space="preserve">    8.2. Móveis e Utensílios</t>
  </si>
  <si>
    <t xml:space="preserve">    8.3. Obras e Construções</t>
  </si>
  <si>
    <t xml:space="preserve">    8.4. Outras despesas Investimentos</t>
  </si>
  <si>
    <t xml:space="preserve"> 9. Despesas com Plano de Investimento Autorizado pela SMS</t>
  </si>
  <si>
    <t>10. Despesa(s) de Competência(s) Anterior(es)</t>
  </si>
  <si>
    <t>TOTAL DE DESPESAS OPERACIONAIS</t>
  </si>
  <si>
    <t>RESULTADO (DÉFICIT/SUPERÁVIT)</t>
  </si>
  <si>
    <t>DEVOLUÇÃO DE SUPERÁVIT</t>
  </si>
  <si>
    <t>RESSARCIMENTO DE DÉFICIT</t>
  </si>
  <si>
    <t>TURNOVER DO MÊS (%)</t>
  </si>
  <si>
    <t>DISPONIBILIDADE DE RECURSOS</t>
  </si>
  <si>
    <t>CAIXA</t>
  </si>
  <si>
    <t>SALDO INICIAL (1)</t>
  </si>
  <si>
    <t>DÉBITOS (2)</t>
  </si>
  <si>
    <t>CRÉDITOS (3)</t>
  </si>
  <si>
    <t>SALDO FINAL (4 = 1-2+3)</t>
  </si>
  <si>
    <t>CONTA CORRENTE</t>
  </si>
  <si>
    <t>SALDO DE ESTOQUE</t>
  </si>
  <si>
    <t>INSUMOS ASSISTENCIAIS (1)</t>
  </si>
  <si>
    <t>MATERIAIS/ CONSUMOS DIVERSOS (2)</t>
  </si>
  <si>
    <t>APLICAÇÕES FINANCEIRAS</t>
  </si>
  <si>
    <t>RESGATES (2)</t>
  </si>
  <si>
    <t>APLICAÇÕES (3)</t>
  </si>
  <si>
    <t>RENDIMENTO APLICAÇÕES (4)</t>
  </si>
  <si>
    <t>TRIBUTOS (5)</t>
  </si>
  <si>
    <t>SALDO FINAL (6 = 1-2+3+4-5)</t>
  </si>
  <si>
    <t>SALDO DE RECURSOS DISPONÍVEIS</t>
  </si>
  <si>
    <t>FORNECEDORES</t>
  </si>
  <si>
    <t>Contas Vencidas no mês da prestação de contas</t>
  </si>
  <si>
    <t>Contas Vencidas em meses anteriores à prestação de contas.</t>
  </si>
  <si>
    <t>Contas a Vencer no mês subsequente ao mês da prestação de contas.</t>
  </si>
  <si>
    <t>Contas a Vencer nos meses posteriores ao mês subsequente à prestação de contas.</t>
  </si>
  <si>
    <t>TOTAL</t>
  </si>
  <si>
    <t>SALDO DE PROVISÕES</t>
  </si>
  <si>
    <t>PROVISÃO DO MÊS (2)</t>
  </si>
  <si>
    <t>FÉRIAS (3)</t>
  </si>
  <si>
    <t>13º SALÁRIO (4)</t>
  </si>
  <si>
    <t>RESCISÕES (5)</t>
  </si>
  <si>
    <t>SALDO FINAL (6 = 1+2-3-4-5)</t>
  </si>
  <si>
    <t xml:space="preserve"> DESPESA COM PLANO DE INVESTIMENTO AUTORIZADO PELA SMS</t>
  </si>
  <si>
    <t>EQUIPAMENTOS</t>
  </si>
  <si>
    <t>MÓVEIS E UTENSÍLIOS</t>
  </si>
  <si>
    <t>OBRAS E CONSTRUÇÕES</t>
  </si>
  <si>
    <t>VEÍCULOS</t>
  </si>
  <si>
    <t>OUTRAS DESPESAS COM INVESTIMENTOS</t>
  </si>
  <si>
    <t xml:space="preserve"> RESULTADO DA DESPESA COM PLANO DE INVESTIMENTO AUTORIZADO PELA SMS</t>
  </si>
  <si>
    <t>RECURSO MENSAL AUTORIZADO (2)</t>
  </si>
  <si>
    <t>DESPESAS INVESTIMENTOS AUTORIZADO (3)</t>
  </si>
  <si>
    <t>SALDO FINAL (4 = 1+2-3)</t>
  </si>
  <si>
    <t>ITEM DA PCF</t>
  </si>
  <si>
    <t>DATA</t>
  </si>
  <si>
    <t>NOME DO FORNECEDOR</t>
  </si>
  <si>
    <t>VALOR DÉBITO</t>
  </si>
  <si>
    <t>VALOR CRÉDITO</t>
  </si>
  <si>
    <t>_______________________________________</t>
  </si>
  <si>
    <t>ASINATURA DO RESPONSÁVEL PELA UNIDADE</t>
  </si>
  <si>
    <t>NOME DA UNIDADE DE SAÚDE
PLANILHA DÉBITO E CRÉDITO
 MÊS XXXXXX/XXXX</t>
  </si>
  <si>
    <t xml:space="preserve">CONTA CORRENTE 
BANCO XXXXXXXXX
AG: XXXX C/C XXXXXX   </t>
  </si>
  <si>
    <t>SALDO INICIAL</t>
  </si>
  <si>
    <t xml:space="preserve">DÉBITOS </t>
  </si>
  <si>
    <t xml:space="preserve">CRÉDITOS </t>
  </si>
  <si>
    <t>SALDO</t>
  </si>
  <si>
    <t>________________________________________________________</t>
  </si>
  <si>
    <t>ASSINATURA DO RESPONSÁVEL PELA UNIDADE</t>
  </si>
  <si>
    <t>ESTOQUE ITEM 2.</t>
  </si>
  <si>
    <t>2.1</t>
  </si>
  <si>
    <t>2.2</t>
  </si>
  <si>
    <t>2.3</t>
  </si>
  <si>
    <t>2.4</t>
  </si>
  <si>
    <t>2.5</t>
  </si>
  <si>
    <t>OPME (Orteses, Próteses e Materiais Especiais)</t>
  </si>
  <si>
    <t>2.6</t>
  </si>
  <si>
    <t>2.7</t>
  </si>
  <si>
    <t>TOTAL 2.</t>
  </si>
  <si>
    <t>ESTOQUE ITEM 3.</t>
  </si>
  <si>
    <t>3.1</t>
  </si>
  <si>
    <t>3.2</t>
  </si>
  <si>
    <t>3.3</t>
  </si>
  <si>
    <t>3.4</t>
  </si>
  <si>
    <t>3.5</t>
  </si>
  <si>
    <t>3.7</t>
  </si>
  <si>
    <t>3.8</t>
  </si>
  <si>
    <t>TOTAL 3.</t>
  </si>
  <si>
    <t>Acompanhamento de Saldos Bancários</t>
  </si>
  <si>
    <t>SALDO DISPONÍVEL EM APLICAÇÕES TOTAIS</t>
  </si>
  <si>
    <t>APLICAÇÃO FINANCEIRA</t>
  </si>
  <si>
    <t>Saldo Inicial</t>
  </si>
  <si>
    <t>Resgate</t>
  </si>
  <si>
    <t>Aplicação</t>
  </si>
  <si>
    <t>Rendimento</t>
  </si>
  <si>
    <t>Tributos</t>
  </si>
  <si>
    <t>Saldo Final</t>
  </si>
  <si>
    <t>BANCO:                        
AG: 
CONTA:    
TIPO DE APLICAÇÃO:</t>
  </si>
  <si>
    <t>TOTAL DA APLICAÇÃO FINANCEIRA</t>
  </si>
  <si>
    <t>APLICAÇÃO FINANCEIRA DE PROVISÃO</t>
  </si>
  <si>
    <t>TOTAL DA APLICAÇÃO FINANCEIRA DE PROVISÃO</t>
  </si>
  <si>
    <t>_________________________________________________________</t>
  </si>
  <si>
    <t>Assinatura do responsável pela unidade</t>
  </si>
  <si>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</si>
  <si>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</si>
  <si>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</si>
  <si>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</si>
  <si>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</si>
  <si>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</si>
  <si>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</si>
  <si>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</si>
  <si>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</si>
  <si>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</si>
  <si>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</si>
  <si>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</si>
  <si>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</si>
  <si>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</si>
  <si>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</si>
  <si>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</si>
  <si>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</si>
  <si>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</si>
  <si>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</si>
  <si>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</si>
  <si>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</si>
  <si>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</si>
  <si>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</si>
  <si>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</si>
  <si>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</si>
  <si>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</si>
  <si>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</si>
  <si>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</si>
  <si>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Categoria de Despesa</t>
  </si>
  <si>
    <t>CNPF / CPF do Fornecedor / Prestador</t>
  </si>
  <si>
    <t>Nome do Fornecedor / Prestador</t>
  </si>
  <si>
    <t>Tipo (Bem ou Serviço)</t>
  </si>
  <si>
    <t>Possui NF</t>
  </si>
  <si>
    <t>Número da Nota Fiscal</t>
  </si>
  <si>
    <t>Data de Emissão da NF</t>
  </si>
  <si>
    <t>Chave de Acesso</t>
  </si>
  <si>
    <t>Código IBGE</t>
  </si>
  <si>
    <t>Valor</t>
  </si>
  <si>
    <t>Nota de Emprenho</t>
  </si>
  <si>
    <t>Data NE</t>
  </si>
  <si>
    <t>Valor Empenhado</t>
  </si>
  <si>
    <t>Número Ordem Bancária</t>
  </si>
  <si>
    <t>Data OB</t>
  </si>
  <si>
    <t>Valor Pago</t>
  </si>
  <si>
    <t>CPF / CNPJ Origem</t>
  </si>
  <si>
    <t>Nome Origem</t>
  </si>
  <si>
    <t>Descrição</t>
  </si>
  <si>
    <t>Data</t>
  </si>
  <si>
    <t>CNPJ do Fornecedor</t>
  </si>
  <si>
    <t>Nome do Fornecedor</t>
  </si>
  <si>
    <t>Objeto do Contrato</t>
  </si>
  <si>
    <t>Data de Assinatura</t>
  </si>
  <si>
    <t>Término Vigênica</t>
  </si>
  <si>
    <t>Valot Total</t>
  </si>
  <si>
    <t>Link para o contrato</t>
  </si>
  <si>
    <t>CNPJ do Forncedor</t>
  </si>
  <si>
    <t>Número do TA</t>
  </si>
  <si>
    <t>Térmo Vigência</t>
  </si>
  <si>
    <t>Valor Total</t>
  </si>
  <si>
    <t>Link para o aditivo</t>
  </si>
  <si>
    <t>CÁLCULO DO TURNOVER</t>
  </si>
  <si>
    <t>RESPONSÁVEL</t>
  </si>
  <si>
    <t>MÊS/ANO</t>
  </si>
  <si>
    <t>DESCRIÇÃO DO CAMPO</t>
  </si>
  <si>
    <t>PREENCHIMENTO</t>
  </si>
  <si>
    <t>TURNOVER =</t>
  </si>
  <si>
    <t>(</t>
  </si>
  <si>
    <t>+</t>
  </si>
  <si>
    <t>)</t>
  </si>
  <si>
    <t>÷</t>
  </si>
  <si>
    <t>CLT Mês anterior</t>
  </si>
  <si>
    <t>x</t>
  </si>
  <si>
    <t>Resultado =</t>
  </si>
  <si>
    <t>CATEGORIA PROFISSIONAL</t>
  </si>
  <si>
    <t xml:space="preserve">RECURSOS HUMANOS </t>
  </si>
  <si>
    <t>TIPO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</si>
  <si>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</si>
  <si>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</si>
  <si>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</si>
  <si>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</si>
  <si>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</si>
  <si>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</si>
  <si>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</si>
  <si>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</si>
  <si>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</si>
  <si>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</si>
  <si>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</si>
  <si>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</si>
  <si>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QUANTIDADE</t>
  </si>
  <si>
    <t>1.1.1.1. Médicos</t>
  </si>
  <si>
    <t>CLT</t>
  </si>
  <si>
    <t>1.1.1.2. Outros profissionais de saúde
Incluir (1.1.2. Assistencia Odontológica)</t>
  </si>
  <si>
    <t>1.1.3. Administrativo</t>
  </si>
  <si>
    <t>SUBTOTAL 01 (CLT)</t>
  </si>
  <si>
    <t>6.1.1.1. Médicos</t>
  </si>
  <si>
    <t>PESSOA 
JURÍDICA</t>
  </si>
  <si>
    <t>6.1.1.2. Outros profissionais de saúde</t>
  </si>
  <si>
    <t>SUBTOTAL 02 (TERCEIRIZADOS)</t>
  </si>
  <si>
    <t>GERAL RH (CLT + TERCEIRIZADOS)</t>
  </si>
  <si>
    <t>FGTS 8%</t>
  </si>
  <si>
    <t>PIS 1%</t>
  </si>
  <si>
    <t>FÉRIAS (Resumo da Folha de Férias anexada)</t>
  </si>
  <si>
    <t>FOLHA 13º SALÁRIO (Resumo da folha anexada)</t>
  </si>
  <si>
    <t>RESCISÃO</t>
  </si>
  <si>
    <t>PIS/GUIA PAGA</t>
  </si>
  <si>
    <t>GUIA PAGA</t>
  </si>
  <si>
    <t>FGTS/GUIA PAGA</t>
  </si>
  <si>
    <t>SOMA DAS GUIAS PAGAS ( ATIVOS E JOVENS)</t>
  </si>
  <si>
    <t>PIS/FOLHA ATIVO</t>
  </si>
  <si>
    <t>1% SOB FOLHA DE ATIVOS</t>
  </si>
  <si>
    <t>FGTS/FOLHA ATIVO</t>
  </si>
  <si>
    <t>8% SOB FOLHA DE ATIVOS</t>
  </si>
  <si>
    <t>PIS/FOLHA JOVEM APRENDIZ</t>
  </si>
  <si>
    <t>1% SOB FOLHA DE JOVENS APRENDIZ</t>
  </si>
  <si>
    <t>FGTS/JOVEM APRENDIZ</t>
  </si>
  <si>
    <t>8% SOB FOLHA DE JOVENS APRENDIZ</t>
  </si>
  <si>
    <t>PIS/ FÉRIAS</t>
  </si>
  <si>
    <t>1% SOB FOLHA DE FÉRIAS</t>
  </si>
  <si>
    <t>FGTS/FÉRIAS</t>
  </si>
  <si>
    <t>8% SOB FOLHA DE FÉRIAS</t>
  </si>
  <si>
    <t>PIS/ 13º</t>
  </si>
  <si>
    <t>1% SOB. FOLHA 13º SALÁRIO</t>
  </si>
  <si>
    <t>FGTS/13º</t>
  </si>
  <si>
    <t>8% SOB FOLHA 13º SALÁRIO</t>
  </si>
  <si>
    <t>PIS/RESCISÃO</t>
  </si>
  <si>
    <t>1% CONFORME ITEM TRIB. DA FOLHA DEMITIDOS</t>
  </si>
  <si>
    <t>FGTS/RESCISÃO</t>
  </si>
  <si>
    <t>8% CONFORME ITEM TRIB. FOLHA DE DEMITIDOS</t>
  </si>
  <si>
    <t>BASES DA FOLHA</t>
  </si>
  <si>
    <t>TOTAL DE ORDENADOS (Somatório dos Médicos, Outros Profissionais, Assistência Odontológica e Administrativo)</t>
  </si>
  <si>
    <t>FOLHA DE FÉRIAS</t>
  </si>
  <si>
    <t>TOTAL DE VENCIMENTO DA FOLHA 13º SALÁRIO</t>
  </si>
  <si>
    <t>Deduções (Somatório dos eventos: )</t>
  </si>
  <si>
    <t>FOLHA DE ATIVOS (Conforme resumo de folha)</t>
  </si>
  <si>
    <t>FOLHA DO JOVEM APRENDIZ (Não está incluído na folha de Ativos e nem Geral. É uma folha separada)</t>
  </si>
  <si>
    <t>TOTAL DE VENCIMENTOS/FOLHA DE RESCISÃO</t>
  </si>
  <si>
    <t>TOTAL DE VENCIMENTOS (Somatório do total de Ativos, Jovem Aprendiz e Folha de Rescisão)</t>
  </si>
  <si>
    <t xml:space="preserve">COD. DO EVENTO </t>
  </si>
  <si>
    <t>DEDUÇÃO DOS ORDENADOS 
FOLHA ATIVO</t>
  </si>
  <si>
    <t>INFORMAÇÕES GRRF PARA FGTS RESCISÃO</t>
  </si>
  <si>
    <t>Nome</t>
  </si>
  <si>
    <t>Valor da GRRF</t>
  </si>
  <si>
    <t>DEDUÇÃO DOS ORDENADOS 
FOLHA DEMITIDOS</t>
  </si>
  <si>
    <t>INFORMAÇÕES ENCARGOS PARA PLANILHA FINANCEIRA</t>
  </si>
  <si>
    <t>1.2 FGTS</t>
  </si>
  <si>
    <t>FGTS DOS ATIVOS + FGTS DOS JOVENS</t>
  </si>
  <si>
    <t>1.3 PIS</t>
  </si>
  <si>
    <t>PIS DOS ATIVOS + PIS DOS JOVENS</t>
  </si>
  <si>
    <t>INFORMAÇÕES BENEFÍCIOS PARA PLANILHA FINANCEIRA</t>
  </si>
  <si>
    <t xml:space="preserve">1.4 BENEFÍCIOS </t>
  </si>
  <si>
    <t>Benefícios Pagos</t>
  </si>
  <si>
    <t>Vale Transporte</t>
  </si>
  <si>
    <t>Seguro de Vida</t>
  </si>
  <si>
    <t>Auxilios</t>
  </si>
  <si>
    <t>Plano de Saúde</t>
  </si>
  <si>
    <t>Alimentação (NF Refeição)</t>
  </si>
  <si>
    <t>Desconto Folha Geral Benefícios</t>
  </si>
  <si>
    <t xml:space="preserve">Vale Transporte </t>
  </si>
  <si>
    <t>Seguro de Vida Médicos</t>
  </si>
  <si>
    <t>Refeição</t>
  </si>
  <si>
    <t>GERÊNCIA CONTÁBIL FINANCEIRA - FUNDO MUNICIPAL DE SAÚDE</t>
  </si>
  <si>
    <t>ELETRÔNICO - E-MAIL</t>
  </si>
  <si>
    <t>PRESTAÇÃO DE CONTAS FÍSICA</t>
  </si>
  <si>
    <t>PCF
(formato excel)</t>
  </si>
  <si>
    <t xml:space="preserve">Planilha Contábil Financeiro </t>
  </si>
  <si>
    <t>Quant. de Pasta A a Z enviada</t>
  </si>
  <si>
    <t>Fundo Fixo</t>
  </si>
  <si>
    <t>ARQUIVOS FÍSICOS</t>
  </si>
  <si>
    <t>Planilha Contábil Financeiro 
(PDF, carimbo e assinatura)</t>
  </si>
  <si>
    <t>1 Conta Corrente (D e C)</t>
  </si>
  <si>
    <t>Demonstrativos
(Anexos II ao VIII, Categoria Profissional e Planilha de Conferência)</t>
  </si>
  <si>
    <t>2 Conta Corrente (D e C)</t>
  </si>
  <si>
    <t>Receitas Operacionais</t>
  </si>
  <si>
    <t>Saldo Final do Estoque</t>
  </si>
  <si>
    <t>Aplicação Financeira</t>
  </si>
  <si>
    <t>Anexos II 
(preenchido conforme Resolução do TCE)</t>
  </si>
  <si>
    <t>Contratos e Termos Aditivos</t>
  </si>
  <si>
    <t>Anexos III
(preenchido conforme Resolução do TCE)</t>
  </si>
  <si>
    <t>Extrato CAGED</t>
  </si>
  <si>
    <t>Anexos IV
(preenchido conforme Resolução do TCE)</t>
  </si>
  <si>
    <t>Turnover</t>
  </si>
  <si>
    <t>Anexos V
(preenchido conforme Resolução do TCE)</t>
  </si>
  <si>
    <t>Memória de Cálculo da Folha de Pagamento</t>
  </si>
  <si>
    <t>Anexos VI
(preenchido conforme Resolução do TCE)</t>
  </si>
  <si>
    <t>Folhas Ativos / Jovem Aprendiz / 13º
 (completas)</t>
  </si>
  <si>
    <t>Anexos VII
(preenchido conforme Resolução do TCE)</t>
  </si>
  <si>
    <t>Impostos
(DARF, GPS, FGTS, PIS)</t>
  </si>
  <si>
    <t>Anexos VIII
(preenchido conforme Resolução do TCE)</t>
  </si>
  <si>
    <t>Benefícios 
(Nota fiscal, boleto, apólice, relação dos funcionários e comprovante de pagamento)</t>
  </si>
  <si>
    <t>Folha Demitidos / Jovem Aprendiz
(completas)</t>
  </si>
  <si>
    <t>Categoria Profissional</t>
  </si>
  <si>
    <t>GRRF
(duas folhas da GRRF e comprovante de pagamento)</t>
  </si>
  <si>
    <t>Cálculo Folha de Pagamento</t>
  </si>
  <si>
    <t>Termo Rescisório
(termo e comprovante de pagamento)</t>
  </si>
  <si>
    <t>PASTA</t>
  </si>
  <si>
    <t>Planilha Contábil Financeiro 
(formato PDF, carimbo e assinatura)</t>
  </si>
  <si>
    <t>Balancete Contábil Analítico 
(última folha)</t>
  </si>
  <si>
    <t>Anexos II ao VIII
(formato excel)</t>
  </si>
  <si>
    <t>Anexos II ao VIII
(formato CSV)</t>
  </si>
  <si>
    <t>Balancete Contábil Analítico 
(geral)</t>
  </si>
  <si>
    <t>Anexos II ao VIII
(formato ZIP)</t>
  </si>
  <si>
    <t>Memória de Cálculo Estoque
(planilha excel)</t>
  </si>
  <si>
    <t>Relatório de Saída
 (por grupo)</t>
  </si>
  <si>
    <t>Fluxo de Caixa</t>
  </si>
  <si>
    <t>Relatório de Entrada
 (por grupo)</t>
  </si>
  <si>
    <t>Conciliação Bancária</t>
  </si>
  <si>
    <t>Notas Fiscais</t>
  </si>
  <si>
    <t>Extratos Bancários em formato PDF
(Conta Corrente e Aplicação)</t>
  </si>
  <si>
    <t>Extratos Bancários em formato CSV
(Conta Corrente e Aplicação)</t>
  </si>
  <si>
    <t>Planilha Débito e Crédito em formato excel
(Extratos Bancários)</t>
  </si>
  <si>
    <t>Planilha Aplicação Financeira em formato excel
(Extratos Bancários)</t>
  </si>
  <si>
    <t>Extratos Bancários 
(Conta Corrente)</t>
  </si>
  <si>
    <t>Extratos Bancários 
(Aplicação)</t>
  </si>
  <si>
    <t>Impostos</t>
  </si>
  <si>
    <t>Termo de Responsabilidade do Fundo Fixo</t>
  </si>
  <si>
    <t>Memória de Cálculo Folha
(planilha excel)</t>
  </si>
  <si>
    <t>Planilha do Fundo Fixo</t>
  </si>
  <si>
    <t>Relatório Gerencial</t>
  </si>
  <si>
    <t>Prestação de Contas em formato PDF</t>
  </si>
  <si>
    <t>LEGENDA PARA PREENCHIMENTO COLUNAS "C" e "G"</t>
  </si>
  <si>
    <t>N / A: NÃO SE APLICA</t>
  </si>
  <si>
    <t>OK: QUANDO A UNIDADE ANEXAR NO DRIVE E NA PRESTAÇÃO DE CONTAS.</t>
  </si>
  <si>
    <t>F :  QUANDO FALTAR NO DRIVE OU NA PRESTAÇÃO DE CONTAS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</si>
  <si>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</si>
  <si>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</si>
  <si>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</si>
  <si>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</si>
  <si>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</si>
  <si>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</si>
  <si>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</si>
  <si>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</si>
  <si>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</si>
  <si>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 xml:space="preserve"> </t>
  </si>
  <si>
    <t>DIFERENÇA</t>
  </si>
  <si>
    <t xml:space="preserve">  </t>
  </si>
  <si>
    <t>JANEIRO/2022 - VERSÃO 1.0</t>
  </si>
  <si>
    <t>SALDO FINAL DO ESTOQUE</t>
  </si>
  <si>
    <t>INSUMOS ASSISTENCIAIS</t>
  </si>
  <si>
    <t>Materiais Descartáveis/Materiais de Penso</t>
  </si>
  <si>
    <t>Medicamentos</t>
  </si>
  <si>
    <t>Dietas Industrializadas</t>
  </si>
  <si>
    <t>Gases Medicinais</t>
  </si>
  <si>
    <t>Material de uso odontológico</t>
  </si>
  <si>
    <t>Material laboratorial</t>
  </si>
  <si>
    <t>2.8</t>
  </si>
  <si>
    <t>Outras Despesas com Insumos Assistenciais</t>
  </si>
  <si>
    <t>MATERIAL / CONSUMOS DIVERSOS</t>
  </si>
  <si>
    <t>3.6.</t>
  </si>
  <si>
    <t>3.6.1</t>
  </si>
  <si>
    <r>
      <rPr>
        <i/>
        <sz val="12"/>
        <rFont val="Calibri"/>
        <family val="2"/>
      </rPr>
      <t xml:space="preserve">      3.6.1.</t>
    </r>
    <r>
      <rPr>
        <i/>
        <sz val="14"/>
        <rFont val="Calibri"/>
        <family val="2"/>
      </rPr>
      <t xml:space="preserve"> Manutenção de Bem</t>
    </r>
    <r>
      <rPr>
        <i/>
        <sz val="12"/>
        <rFont val="Calibri"/>
        <family val="2"/>
      </rPr>
      <t xml:space="preserve"> Imóvel </t>
    </r>
  </si>
  <si>
    <t>3.6.1.1</t>
  </si>
  <si>
    <r>
      <rPr>
        <sz val="12"/>
        <rFont val="Calibri"/>
        <family val="2"/>
      </rPr>
      <t xml:space="preserve">      3.6.1.1.</t>
    </r>
    <r>
      <rPr>
        <sz val="14"/>
        <rFont val="Calibri"/>
        <family val="2"/>
      </rPr>
      <t xml:space="preserve"> Manutenção Predial / Mobiliário</t>
    </r>
  </si>
  <si>
    <t>3.6.2</t>
  </si>
  <si>
    <t xml:space="preserve">      3.6.2.  Manutenção de Bem Móvel</t>
  </si>
  <si>
    <t>3.6.2.1</t>
  </si>
  <si>
    <t xml:space="preserve">             3.6.2.1. Suprimentos de Informática</t>
  </si>
  <si>
    <t>3.6.2.2</t>
  </si>
  <si>
    <t xml:space="preserve">             3.6.2.2.  Manutenção de Veículos</t>
  </si>
  <si>
    <t>3.6.2.2.1</t>
  </si>
  <si>
    <t xml:space="preserve">                  3.6.2.2.1. Lubrificantes Veiculares</t>
  </si>
  <si>
    <t>3.6.2.2.2</t>
  </si>
  <si>
    <t xml:space="preserve">                  3.6.2.2.2. Outros Materiais de Manutenção de Veículos</t>
  </si>
  <si>
    <t>3.6.2.3</t>
  </si>
  <si>
    <t xml:space="preserve">             3.6.2.3.  Manutenção de Equipamentos</t>
  </si>
  <si>
    <t>3.6.2.3.1</t>
  </si>
  <si>
    <t xml:space="preserve">             3.6.2.3.1. Equipamento Médico - Hospitalar</t>
  </si>
  <si>
    <t>3.6.2.3.2</t>
  </si>
  <si>
    <t xml:space="preserve">             3.6.2.3.2. Outros Equipamentos </t>
  </si>
  <si>
    <t>3.6.2.4</t>
  </si>
  <si>
    <t xml:space="preserve">             3.6.2.4. Outros Materiais de Manutenção de Bem Móvel</t>
  </si>
  <si>
    <t>INVESTIMENTO AUTORIZADP PELA SMS</t>
  </si>
  <si>
    <t>ESTOQUE ITEM 8.</t>
  </si>
  <si>
    <t>TOTAL 8.</t>
  </si>
  <si>
    <t>TOTAL GERAL (1.2 + 2 + 3 + 8)</t>
  </si>
  <si>
    <t>_______________________________________________________________</t>
  </si>
  <si>
    <t xml:space="preserve">Assinatura do responsável </t>
  </si>
  <si>
    <t xml:space="preserve">  2.7. Material Laboratorial</t>
  </si>
  <si>
    <t xml:space="preserve">  2.8. Outras Despesas com Insumos Assistenciais</t>
  </si>
  <si>
    <t xml:space="preserve">  3.2. Material / Gêneros Alimentícios</t>
  </si>
  <si>
    <t xml:space="preserve">      3.6.1. Manutenção de Bem Imóvel </t>
  </si>
  <si>
    <t xml:space="preserve">      3.6.1.1. Manutenção Predial / Mobiliário</t>
  </si>
  <si>
    <t xml:space="preserve">        3.6.2.4. Outros Materiais de Manutenção de Bem Móvel</t>
  </si>
  <si>
    <t>4. Seguro / Tributos / Despesas Bancárias</t>
  </si>
  <si>
    <t xml:space="preserve">  4.1. Seguro (Imóvel e Veículo)</t>
  </si>
  <si>
    <t xml:space="preserve">  4.1.1. Seguros Imóvel</t>
  </si>
  <si>
    <t xml:space="preserve">  4.1.2. Seguros Veículo</t>
  </si>
  <si>
    <t xml:space="preserve">  4.3. Despesas Bancárias (Taxa de Manutenção / Tarifas)</t>
  </si>
  <si>
    <t xml:space="preserve">      5.1.1. Telefonia Móvel</t>
  </si>
  <si>
    <t xml:space="preserve">      5.1.2. Telefonia Fixa/Internet</t>
  </si>
  <si>
    <t xml:space="preserve">      5.4.1. Locação de Imóvel (Pessoa Jurídica)</t>
  </si>
  <si>
    <t xml:space="preserve">      5.4.2. Locação de Máquinas e Equipamentos (Pessoa Jurídica)</t>
  </si>
  <si>
    <t xml:space="preserve">      5.4.3. Locação de Equipamentos Médico-Hospitalares (Pessoa Jurídica)</t>
  </si>
  <si>
    <t xml:space="preserve">      5.4.4. Locação de Veículos Automotores (Exceto Ambulância) (Pessoa Jurídica) </t>
  </si>
  <si>
    <t xml:space="preserve">  5.5. Serviços Gráficos, de Encadernação e de Emolduração</t>
  </si>
  <si>
    <t xml:space="preserve">  5.6. Serviços Cartório e Correios</t>
  </si>
  <si>
    <t xml:space="preserve">  5.7. Outras Despesas Gerais </t>
  </si>
  <si>
    <t xml:space="preserve">      5.7.1. Outras Despesas Gerais (Pessoa Física)</t>
  </si>
  <si>
    <t xml:space="preserve">      5.7.2. Outras Despesas Gerais (Pessoa Juridica)</t>
  </si>
  <si>
    <t>6. Serviços Terceirizados / Contratos de Prestação de Serviços</t>
  </si>
  <si>
    <t xml:space="preserve">  6.1. Assistência Médica</t>
  </si>
  <si>
    <t xml:space="preserve">        6.1.1. Médicos</t>
  </si>
  <si>
    <t xml:space="preserve">        6.1.2. Outros profissionais de saúde</t>
  </si>
  <si>
    <t xml:space="preserve">        6.1.3. Laboratório</t>
  </si>
  <si>
    <t xml:space="preserve">        6.1.4. Alimentação/Dietas</t>
  </si>
  <si>
    <t xml:space="preserve">        6.1.5. Locação de Ambulâncias</t>
  </si>
  <si>
    <t xml:space="preserve">        6.1.6. Outras Pessoas Jurídicas</t>
  </si>
  <si>
    <t xml:space="preserve">  6.3. Administrativos </t>
  </si>
  <si>
    <t xml:space="preserve">    6.3.1. Pessoa Jurídica</t>
  </si>
  <si>
    <t xml:space="preserve">        6.3.1.1. Coleta de Lixo Hospitalar</t>
  </si>
  <si>
    <t xml:space="preserve">        6.3.1.2. Manutenção/Aluguel/Uso de Sistemas ou Softwares</t>
  </si>
  <si>
    <t xml:space="preserve">        6.3.1.3. Vigilância</t>
  </si>
  <si>
    <t xml:space="preserve">        6.3.1.4. Consultorias </t>
  </si>
  <si>
    <t xml:space="preserve">        6.3.1.5. Treinamentos</t>
  </si>
  <si>
    <t xml:space="preserve">        6.3.1.6. Serviços Contábeis</t>
  </si>
  <si>
    <t xml:space="preserve">        6.3.1.7. Serviços Advocatícios</t>
  </si>
  <si>
    <t xml:space="preserve">        6.3.1.8. Dedetização</t>
  </si>
  <si>
    <t xml:space="preserve">        6.3.1.9. Limpeza</t>
  </si>
  <si>
    <t xml:space="preserve">        6.3.1.10. Outras Pessoas Jurídicas</t>
  </si>
  <si>
    <t xml:space="preserve">        6.3.2. Serviços Domésticos</t>
  </si>
  <si>
    <t xml:space="preserve">             6.3.2.1. Lavanderia</t>
  </si>
  <si>
    <t xml:space="preserve">             6.3.2.2.  Serviços de Cozinha e Copeira</t>
  </si>
  <si>
    <t xml:space="preserve">             6.3.2.3. Outros Serviços Domésticos</t>
  </si>
  <si>
    <t>7.1 Manutenção (Pessoa Física)</t>
  </si>
  <si>
    <t xml:space="preserve">  7.1.1. Reparo e Manutenção de Equipamentos</t>
  </si>
  <si>
    <t xml:space="preserve">      7.1.1.1. Equipamentos Médico - Hospitalar</t>
  </si>
  <si>
    <t xml:space="preserve">      7.1.1.2. Equipamentos de Informática</t>
  </si>
  <si>
    <t xml:space="preserve">      7.1.1.3. Outros Reparos e Manutenção de Equipamentos</t>
  </si>
  <si>
    <t xml:space="preserve">  7.1.2. Reparo e Manutenção de Bens Móveis de Outras Naturezas</t>
  </si>
  <si>
    <t xml:space="preserve">  7.1.3. Reparo e Manutenção de Veículos</t>
  </si>
  <si>
    <t xml:space="preserve">  7.1.4. Reparo e Manutenção de Bens Imóveis</t>
  </si>
  <si>
    <t>7.2 Manutenção (Pessoa Jurídica)</t>
  </si>
  <si>
    <t xml:space="preserve">  7.2.1. Reparo e Manutenção de Máquinas e Equipamentos</t>
  </si>
  <si>
    <t xml:space="preserve">      7.2.1.1. Equipamentos Médico - Hospitalar</t>
  </si>
  <si>
    <t xml:space="preserve">      7.2.1.2. Equipamentos de Informática</t>
  </si>
  <si>
    <t xml:space="preserve">      7.2.1.3. Engenharia Clínica</t>
  </si>
  <si>
    <t xml:space="preserve">      7.2.1.4. Outros Reparos e Manutenção de Máquinas e Equipamentos</t>
  </si>
  <si>
    <t xml:space="preserve">  7.2.2. Reparo e Manutenção de Bens Imóveis</t>
  </si>
  <si>
    <t xml:space="preserve">  7.2.3. Reparo e Manutenção de Veículos</t>
  </si>
  <si>
    <t xml:space="preserve">  7.2.4. Reparo e Manutenção de Bens Móveis de Outras Naturezas</t>
  </si>
  <si>
    <t>INVESTIMENTOS (3)</t>
  </si>
  <si>
    <t>SALDO FINAL (4 =1+2+3)</t>
  </si>
  <si>
    <t>CENTRO DE PARTO NORMAL PERI-HOSPITALAR</t>
  </si>
  <si>
    <t>PLANILHA DE CONFERÊNCIA
CENTRO DE PARTO NORMAL PERI-HOSPITALAR</t>
  </si>
  <si>
    <t>CONTA CORRENTE 
BANCO BRADESCO
AG: 02864 C/C 0003710-9</t>
  </si>
  <si>
    <t>CENTRO DE PARTO NORMAL PERI-HOSPITAL</t>
  </si>
  <si>
    <t>ASSOCIAÇÃO DE PROTEÇÃO A MATERNIDADE E INFRA</t>
  </si>
  <si>
    <t>ASSOC PROT MATERN E A INF UBAÍRA S3 GEST EM SAUDE</t>
  </si>
  <si>
    <t>14284483000108</t>
  </si>
  <si>
    <t>ok</t>
  </si>
  <si>
    <t>n/a</t>
  </si>
  <si>
    <t>12882148000186</t>
  </si>
  <si>
    <t>31675417000188</t>
  </si>
  <si>
    <t>CONSULT LAB LABORATÓRIO DE ANÁLISES CLÍNICAS LTDA</t>
  </si>
  <si>
    <t>PRESTAÇÃO DE SERVIÇOS DE EXAMES LABORATORIAS</t>
  </si>
  <si>
    <t>https://drive.google.com/file/d/1XpqO5yygRCFiv_5XwAqV9i2i7j7xxss5/view?usp=sharing</t>
  </si>
  <si>
    <t>SERVIÇOS DE REPROCESSAMENTO ( ESTERILIZAÇÃO)</t>
  </si>
  <si>
    <t>SOCASA SAÚDE AMBIENTAL LTDA</t>
  </si>
  <si>
    <t>PALLIO COMÉRCIO E SERVIÇOS LTDA</t>
  </si>
  <si>
    <t>LOCAÇÃO DE AMBULÂNCIA</t>
  </si>
  <si>
    <t>https://drive.google.com/file/d/17TWceYO9Fg_n1rmQ1zi_I8omMIH7WK6S/view?usp=sharing</t>
  </si>
  <si>
    <t>MEDIEX - SOLUÇÕES EM SAÚDE E SEGURANÇA OCUPACIONAL</t>
  </si>
  <si>
    <t>SERVIÇOS MEDICINA OCUPACIONAL (EXAMES E PROGRAMAS)</t>
  </si>
  <si>
    <t>https://drive.google.com/file/d/1XZr1l9WF7uvEQlL3KF_S6axTE5ey3MQe/view?usp=sharing</t>
  </si>
  <si>
    <t>LAVECLIN LAVANDERIA HOSPITAL</t>
  </si>
  <si>
    <t xml:space="preserve">PRESTAÇÃO DE SERVIÇO DE LANDERIA </t>
  </si>
  <si>
    <t>https://drive.google.com/file/d/1NOpocMIUTROoKQ3fv7TtNzGsM0DfTe0E/view?usp=sharing</t>
  </si>
  <si>
    <t>RBA VIAGENS E TURISMO EIRELI</t>
  </si>
  <si>
    <t>PRESTAÇÃO DE SERVIÇOS PASSAGENS AÉREAS E HOSPEDAGEM</t>
  </si>
  <si>
    <t>https://drive.google.com/file/d/13Jg28L-5N_oc-cdD26w88Y-XvjKQ3zqr/view?usp=sharing</t>
  </si>
  <si>
    <t>VALTER &amp; CALIL ADVOCACIA</t>
  </si>
  <si>
    <t>PRESTÇÃO CONTÍNUA SERVIÇOS ASSESSORIA JURÍDICA</t>
  </si>
  <si>
    <t>https://drive.google.com/file/d/16FudNkkkmCP8ekS5drWaC4rXRM5GGqX6/view?usp=sharing</t>
  </si>
  <si>
    <t>31145185000156</t>
  </si>
  <si>
    <t>19105205000160</t>
  </si>
  <si>
    <t>Centro de Parto Normal</t>
  </si>
  <si>
    <t>03316951466</t>
  </si>
  <si>
    <t xml:space="preserve">ALEXSANDRA BARBOSA DA SILVA LIMA </t>
  </si>
  <si>
    <t>09802318418</t>
  </si>
  <si>
    <t>AMANDA MARIA DA SILVA</t>
  </si>
  <si>
    <t>07399418446</t>
  </si>
  <si>
    <t>ANA GABRIELA DA SILVA CORREIA</t>
  </si>
  <si>
    <t>04905306485</t>
  </si>
  <si>
    <t>08082182474</t>
  </si>
  <si>
    <t>ANA LUIZA MENDONCA DA SILVA</t>
  </si>
  <si>
    <t>07805910464</t>
  </si>
  <si>
    <t>ANA PAULA BATISTA FERREIRA</t>
  </si>
  <si>
    <t>05822431577</t>
  </si>
  <si>
    <t>BARBARA REGINA BRITTO DE OLIVEIRA VIEIRA</t>
  </si>
  <si>
    <t>04445188433</t>
  </si>
  <si>
    <t>BARBARA YLANA RODRIGUES LOBO</t>
  </si>
  <si>
    <t>08763689413</t>
  </si>
  <si>
    <t>CAMILA RODRIGUES DA SILVA</t>
  </si>
  <si>
    <t>10719365490</t>
  </si>
  <si>
    <t xml:space="preserve">CAMILA TAYSE DE LIMA SILVA MORAES </t>
  </si>
  <si>
    <t>05898686401</t>
  </si>
  <si>
    <t>CLEIDE DAIANA MELO SILVA DA NATIVIDADE</t>
  </si>
  <si>
    <t>04248466406</t>
  </si>
  <si>
    <t>DECIO GUSTAVO DOS SANTOS SIQUEIRA</t>
  </si>
  <si>
    <t>03968825446</t>
  </si>
  <si>
    <t>DEISE ALIXANDRA DA SILVA CARMO</t>
  </si>
  <si>
    <t>04609681498</t>
  </si>
  <si>
    <t xml:space="preserve">ELANE MENDES DE LIMA </t>
  </si>
  <si>
    <t>04139405430</t>
  </si>
  <si>
    <t>ELIDA VALERIA DA SILVA</t>
  </si>
  <si>
    <t>11431114430</t>
  </si>
  <si>
    <t xml:space="preserve">EMERSON MARTINS DE SOUZA </t>
  </si>
  <si>
    <t>07852915477</t>
  </si>
  <si>
    <t>FERNANDA DE BARROS PATRICIO</t>
  </si>
  <si>
    <t>58555080487</t>
  </si>
  <si>
    <t>FLAVIA MAGNO FERNANDES</t>
  </si>
  <si>
    <t>04898382436</t>
  </si>
  <si>
    <t>GILMARA BARBOSA DE MOURA SANTANA</t>
  </si>
  <si>
    <t>93447604468</t>
  </si>
  <si>
    <t>IVONE DA SILVA ALMEIDA</t>
  </si>
  <si>
    <t>09652016438</t>
  </si>
  <si>
    <t>JESSICA ALCANTARA DE LIRA OLIVEIRA</t>
  </si>
  <si>
    <t>08448084403</t>
  </si>
  <si>
    <t>JONATHAN BARBOZA DA SILVA</t>
  </si>
  <si>
    <t>06974227477</t>
  </si>
  <si>
    <t>JULIANA CELESTINO FERREIRA</t>
  </si>
  <si>
    <t>10678766428</t>
  </si>
  <si>
    <t>LAIS NASCIMENTO DE MELO SILVA</t>
  </si>
  <si>
    <t>11081403438</t>
  </si>
  <si>
    <t>LILIANA FERREIRA GOMES</t>
  </si>
  <si>
    <t>09304376408</t>
  </si>
  <si>
    <t>LUANA CABRAL PEIXOTO</t>
  </si>
  <si>
    <t>04345716446</t>
  </si>
  <si>
    <t xml:space="preserve">LUCIANA SILVA DE CARVALHO </t>
  </si>
  <si>
    <t>10904666417</t>
  </si>
  <si>
    <t>MAIQUE DEYVID DOS SANTOS</t>
  </si>
  <si>
    <t>05167478430</t>
  </si>
  <si>
    <t xml:space="preserve">MARIA ELAINE CRISTINA DE FIGUEIREDO </t>
  </si>
  <si>
    <t>07685473429</t>
  </si>
  <si>
    <t>01369698445</t>
  </si>
  <si>
    <t>MICHELE LIMA DA SILVA</t>
  </si>
  <si>
    <t>71093707470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</si>
  <si>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</si>
  <si>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</si>
  <si>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</si>
  <si>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</si>
  <si>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</si>
  <si>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</si>
  <si>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07700821496</t>
  </si>
  <si>
    <t>ROSEANE MARIA DA SILVA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</si>
  <si>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</si>
  <si>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</si>
  <si>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</si>
  <si>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</si>
  <si>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</si>
  <si>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</si>
  <si>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23691353000180</t>
  </si>
  <si>
    <t>BANCO: 2864                    
AG: 237
CONTA: 0003710-9
TIPO DE APLICAÇÃO: FIC FI RF REFERENCIADO DI MAX</t>
  </si>
  <si>
    <t xml:space="preserve">                </t>
  </si>
  <si>
    <t xml:space="preserve">BRANDÃO &amp; SÁ CONTABILIDADE </t>
  </si>
  <si>
    <t xml:space="preserve">PRESTAÇÃO DE SERVIÇOES CONTABILIDADE </t>
  </si>
  <si>
    <t>D4S SERVIÇOS EM TECNOLOGIA LTDA</t>
  </si>
  <si>
    <t xml:space="preserve">PRESTAÇÃO DE SERVIÇOS DE ASSINATURA ELETRONICA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</si>
  <si>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</si>
  <si>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REDIMENTOS BRADESCO</t>
  </si>
  <si>
    <t xml:space="preserve">RENDIMENTO APLICAÇÃO FINANCEIRA </t>
  </si>
  <si>
    <t>19533734000164</t>
  </si>
  <si>
    <t>01545203000126</t>
  </si>
  <si>
    <t>21216574000171</t>
  </si>
  <si>
    <t>31698424000103</t>
  </si>
  <si>
    <t>01838829000120</t>
  </si>
  <si>
    <t>22544432000104</t>
  </si>
  <si>
    <t>https://drive.google.com/file/d/1xIATvlaWERgiop9whU7RuRpozIBfPYnx/view?usp=sharing</t>
  </si>
  <si>
    <t>PRESTAÇÃO DE SERVIÇOS DE OUTSOURCING DE IMPRESSÃO</t>
  </si>
  <si>
    <t>ALEXASANDRA DE GUSMÃO NERES</t>
  </si>
  <si>
    <t>1° termo aditivo</t>
  </si>
  <si>
    <t>CRISTIANA NERY DA SILVA</t>
  </si>
  <si>
    <t>96294078415</t>
  </si>
  <si>
    <t>JEAN CARLOS NUNES DA SILVA LIMA</t>
  </si>
  <si>
    <t>11659225418</t>
  </si>
  <si>
    <t>08933886451</t>
  </si>
  <si>
    <t>THAYSLLANNA ROMENNA DE CARVALHO MELO SOUZA</t>
  </si>
  <si>
    <t>11. CUSTOS INDIRETOS</t>
  </si>
  <si>
    <t>CENTRO DE PARTO NORMAL PERI-HOSPITALAR
DESPESAS COM CUSTOS INDIRETOS
ITEM 11 DA PCF</t>
  </si>
  <si>
    <t>DATA PAGAMENTO</t>
  </si>
  <si>
    <t>Nº  DOCUMENTO</t>
  </si>
  <si>
    <t>SUB -TOTAL</t>
  </si>
  <si>
    <t xml:space="preserve">Certidões
(Certidão Municipal/Mercantil, Certidão FGTS, Certidão Trabalhista, Certidão de Regularidade Fiscal do Estado, Certidão de Débitos Fiscais Estado, Certidão Conjunta Dívida Ativa, Certidão Simplificada Junta Comercial, Cartão do CNPJ atualizado e Consulta ao Portal da Transparência - CEIS) </t>
  </si>
  <si>
    <t>Item 11 - Custos Indiretos</t>
  </si>
  <si>
    <t>Item 11 - Custos Indiretos
(Composição do rateio dos custos indiretos e Documentos com comprovantes de pagamentos)</t>
  </si>
  <si>
    <t>N</t>
  </si>
  <si>
    <t>CRÉDTOS</t>
  </si>
  <si>
    <t>JANEIDE DA COSTA MELO</t>
  </si>
  <si>
    <t>04125773483</t>
  </si>
  <si>
    <t>CONTA CORRENTE 
BANCO BRADESCO
AG: 02864 C/C 0003739-7</t>
  </si>
  <si>
    <t>PLANILHA DE FUNDO FIXO</t>
  </si>
  <si>
    <t>CPNp RITA BARRADAS</t>
  </si>
  <si>
    <t>SALDO ANTERIOR &gt;&gt;&gt;</t>
  </si>
  <si>
    <t>Nº DA NF</t>
  </si>
  <si>
    <t>DATA ENTRADA EMISSÃO</t>
  </si>
  <si>
    <t>FORNECEDOR</t>
  </si>
  <si>
    <t>DESCRIÇÃO DETALHADA</t>
  </si>
  <si>
    <t>ENTRADA</t>
  </si>
  <si>
    <t>SAÍDA</t>
  </si>
  <si>
    <t>SALDO ATUAL</t>
  </si>
  <si>
    <t>X</t>
  </si>
  <si>
    <t>VALOR RECEBIDO PARA CONSTITUIÇÃO, ALTERAÇÃO OU REPOSIÇÃO</t>
  </si>
  <si>
    <t>TOTAL DAS ENTRADAS E SAÍDAS</t>
  </si>
  <si>
    <t>SALDO ANTERIOR</t>
  </si>
  <si>
    <t xml:space="preserve">SOMA PARA CONFERÊNCIA </t>
  </si>
  <si>
    <t>Responsável:</t>
  </si>
  <si>
    <t xml:space="preserve">Solicitamos recomposição do valor do fundo fixo aprovado na prestação de contas </t>
  </si>
  <si>
    <t xml:space="preserve">Valor Aprovado para recomposição: </t>
  </si>
  <si>
    <t xml:space="preserve">Nome: </t>
  </si>
  <si>
    <t>Cargo: Coordenadora Geral</t>
  </si>
  <si>
    <t>Cargo: Coordenadora Administrativa Financeira</t>
  </si>
  <si>
    <t>Aprovação Prestação de Contas:</t>
  </si>
  <si>
    <t>Dados para pagamento:</t>
  </si>
  <si>
    <t>PIX:</t>
  </si>
  <si>
    <t>Cargo</t>
  </si>
  <si>
    <t>04039778430</t>
  </si>
  <si>
    <t>ANDREA SANTOS DA SILVA</t>
  </si>
  <si>
    <t>DEYZIANE MARIA SANTOS DA SILVA</t>
  </si>
  <si>
    <t>10997623403</t>
  </si>
  <si>
    <t>77342186449</t>
  </si>
  <si>
    <t>JOSE WASHINGTON ALVES BARBOSA</t>
  </si>
  <si>
    <t>MIKAELA VITOR DOS SANTOS BRITO</t>
  </si>
  <si>
    <t>03989578430</t>
  </si>
  <si>
    <t>VALERIA RODRIGUES DA SILVA</t>
  </si>
  <si>
    <t>ANA LUCIA NASCIMENTO LINS CAVALCANTE LIMA</t>
  </si>
  <si>
    <t>SALARIO FAMILIA</t>
  </si>
  <si>
    <t>AUXILIO CRECHE CCT</t>
  </si>
  <si>
    <t>BANCO: 2864                       
AG: 237
CONTA: 0003739-7
TIPO DE APLICAÇÃO: FIC FI RF REFERENCIADO DI MAX</t>
  </si>
  <si>
    <t>B</t>
  </si>
  <si>
    <t>S</t>
  </si>
  <si>
    <t>FEVEREIRO/2022 - VERSÃO 1.0</t>
  </si>
  <si>
    <t>02119434441</t>
  </si>
  <si>
    <t>BRUNO LEONARDO DA SILVA MOREIRA</t>
  </si>
  <si>
    <t>07911020418</t>
  </si>
  <si>
    <t>DAVID GOMES JESUS SILVA</t>
  </si>
  <si>
    <t>05316899482</t>
  </si>
  <si>
    <t>SIMONE FERNANDES DE AMORIM OLIVEIRA</t>
  </si>
  <si>
    <t>90647726491</t>
  </si>
  <si>
    <t>ANGELA MARIA OLIVEIRA DE LIMA</t>
  </si>
  <si>
    <t>10284624411</t>
  </si>
  <si>
    <t>ELIANDRA GOMES DOS SANTOS COSTA</t>
  </si>
  <si>
    <t>04601741424</t>
  </si>
  <si>
    <t>FABIOLA OLIVEIRA DOS SANTOS SILVA</t>
  </si>
  <si>
    <t>07388611460</t>
  </si>
  <si>
    <t>JOSE LUIZ DA SILVA</t>
  </si>
  <si>
    <t>70373987480</t>
  </si>
  <si>
    <t>LARISSA IRYS MENDES CRUZ</t>
  </si>
  <si>
    <t>70613391446</t>
  </si>
  <si>
    <t>MARIA EDUARDA MARTINS DA SILVA SANTANA</t>
  </si>
  <si>
    <t>MARIA PRISCILA PEREIRA HONORATO MARCELINO</t>
  </si>
  <si>
    <t>70276996488</t>
  </si>
  <si>
    <t>RAFAELA FRANCIELE CONCEICAO DA SILVA</t>
  </si>
  <si>
    <t>PALLIO COMÉRCIO E SERVIÇOS LTDA (AUTOFORTE)</t>
  </si>
  <si>
    <t>02/04/2023</t>
  </si>
  <si>
    <t>MEDIEX SOLUÇÕES EM SAÚDE E SEGURANÇA OCUPCIONAL</t>
  </si>
  <si>
    <t>02/04/2024</t>
  </si>
  <si>
    <t>2° termo aditivo</t>
  </si>
  <si>
    <t>AIR LIQUIDE BRASIL LTDA</t>
  </si>
  <si>
    <t>PRESTAÇÃO DE LOCAÇÃO DE CILINDROS</t>
  </si>
  <si>
    <t>16/11/2022</t>
  </si>
  <si>
    <t>1/03/2023</t>
  </si>
  <si>
    <t>ALEXSANDRA DE GUSMÃO NERES (UNISERVICE)</t>
  </si>
  <si>
    <t>VALTER &amp; CALIL ADVOCACIA E CONSULTORIA</t>
  </si>
  <si>
    <t>01/04/2024</t>
  </si>
  <si>
    <t>https://drive.google.com/file/d/1R1k7laMu0zY7mGYiyoGGPgRxcPIevNDY/view?usp=sharing</t>
  </si>
  <si>
    <t>https://drive.google.com/file/d/1LoeKnuTHu-mbwHPhLwWE_CA5Q_zrA_vR/view?usp=sharing</t>
  </si>
  <si>
    <t>https://drive.google.com/file/d/1SvnHgu1URrfADmoho9VsBejqzIz2MMH2/view?usp=sharing</t>
  </si>
  <si>
    <t>https://drive.google.com/file/d/1Pa2MftbxO32bv78_LduMnT6o7fffG3Q2/view?usp=sharing</t>
  </si>
  <si>
    <t>https://drive.google.com/file/d/1V0jI1WXv7RN8XiyHkXh1-UPp6S_jmyLc/view?usp=drive_link</t>
  </si>
  <si>
    <t>https://drive.google.com/file/d/1vqiz9VL-8Gq-toLrCrPqIq7-BO6esoAZ/view?usp=drive_link</t>
  </si>
  <si>
    <t>https://drive.google.com/file/d/1p8SDbMQyM7qDB6RJ1uEp2zBIiRlBm-rA/view?usp=sharing</t>
  </si>
  <si>
    <t xml:space="preserve">https://drive.google.com/file/d/1iM1IBbGhjzv8rKSbNNe6NlzbHN3Omk4B/view?usp=sharing </t>
  </si>
  <si>
    <t>https://drive.google.com/file/d/1cZH39E5S5SxOiWuBLY3qNXOEWH-fRYB6/view?usp=sharing</t>
  </si>
  <si>
    <t>https://drive.google.com/file/d/1sx0JeV3EYN-73U5euTVZX9Z2vK33Mmgp/view?usp=sharing</t>
  </si>
  <si>
    <t>05019038440</t>
  </si>
  <si>
    <t>CINTHYA SANTOS NASCIMENTO DE ALBUQUERQUE</t>
  </si>
  <si>
    <t>10774496401</t>
  </si>
  <si>
    <t>ERIKA MARIA ALVES DA SILVA</t>
  </si>
  <si>
    <t xml:space="preserve">https://drive.google.com/file/d/10QnIw6NjDSlCelTh87ynqx9qMo3S1dfy/view?usp=drive_link </t>
  </si>
  <si>
    <t>https://drive.google.com/file/d/10RVZJXvMJ9j4BYAa3RuE5v17-1EWzZzd/view?usp=drive_link</t>
  </si>
  <si>
    <t>18554757000192</t>
  </si>
  <si>
    <t>NUTRIFINE REFEIÇÕES LTDA</t>
  </si>
  <si>
    <t>3° termo aditivo</t>
  </si>
  <si>
    <t>01/06/2023</t>
  </si>
  <si>
    <t>01/06/2024</t>
  </si>
  <si>
    <t xml:space="preserve">Valor complementar pela S3 conforme nota explicativa </t>
  </si>
  <si>
    <t>43017653000196</t>
  </si>
  <si>
    <t>MARIO FABIANO DOS SANTOS MOREIRA CONSULTORIA</t>
  </si>
  <si>
    <t>02/03/2023</t>
  </si>
  <si>
    <t>01/02/2024</t>
  </si>
  <si>
    <t xml:space="preserve">https://drive.google.com/file/d/1dyj2DIrEAwOUjTzdZusJ5CylXDqbFAZ5/view?usp=drive_link </t>
  </si>
  <si>
    <t>07538704442</t>
  </si>
  <si>
    <t xml:space="preserve">JOSEANE MARIA DA SILVA SOUZA </t>
  </si>
  <si>
    <t xml:space="preserve">AUXILIO CRECHE </t>
  </si>
  <si>
    <t>00331788002405</t>
  </si>
  <si>
    <t>09759606000180</t>
  </si>
  <si>
    <t>08935257400</t>
  </si>
  <si>
    <t xml:space="preserve">SHIRLEIDE FERNANDES DA CUNHA </t>
  </si>
  <si>
    <t>ANA LUIZA MENDONÇA DA SILVA</t>
  </si>
  <si>
    <t>1.99</t>
  </si>
  <si>
    <t>NUTRIFINE REFEIÇÕES LTDA EPP</t>
  </si>
  <si>
    <t>5.99</t>
  </si>
  <si>
    <t>70447216481</t>
  </si>
  <si>
    <t xml:space="preserve">DOUGLAS MATHEUS DA SILVA TORRES </t>
  </si>
  <si>
    <t>01412500460</t>
  </si>
  <si>
    <t xml:space="preserve">GRACYELLE ELIZABETE DOS SANTOS </t>
  </si>
  <si>
    <t>71149873400</t>
  </si>
  <si>
    <t xml:space="preserve">LUCAS RODRIGUES SANTOS </t>
  </si>
  <si>
    <t>SIND DAS EMP DE TRANSP DE PASSAG DO EST DE PERNAMBUCO</t>
  </si>
  <si>
    <t>3.6</t>
  </si>
  <si>
    <t>PETROCAL PETROLEO CAVALCANTI LTDA</t>
  </si>
  <si>
    <t>12781233000310</t>
  </si>
  <si>
    <t>MA SERVIÇOS COMBINADOS</t>
  </si>
  <si>
    <t>PRESTAÇÃO DE LOCAÇÃO DE VEÍCULOS</t>
  </si>
  <si>
    <t>https://drive.google.com/file/d/1EcuoiwSwyv_jWYEXDONKgH0AKfTFtWIy/view?usp=sharing</t>
  </si>
  <si>
    <t>41188353000144</t>
  </si>
  <si>
    <t>5.3</t>
  </si>
  <si>
    <t>ALEXSANDRA DE GUSMÃO NERES - ME</t>
  </si>
  <si>
    <t>5.8</t>
  </si>
  <si>
    <t>3.11</t>
  </si>
  <si>
    <t>CONSULT LAB LABORATORIO DE ANALISES CLINICAS LTDA</t>
  </si>
  <si>
    <t>PALLIO COMERCIO E SERVIÇOS LTDA</t>
  </si>
  <si>
    <t xml:space="preserve">MARIO FABIANO DOS ANJOS MOREIRA CONSULTORIA </t>
  </si>
  <si>
    <t>5.10</t>
  </si>
  <si>
    <t>SOCASA SAUDE AMBIENTAL LTDA - EPP</t>
  </si>
  <si>
    <t xml:space="preserve">MEDIEX SOLUÇÕES EM SAUDE E SEGURANCA </t>
  </si>
  <si>
    <t>5.15</t>
  </si>
  <si>
    <t>LAVECLIN LAVANDERIA HOSPITALAR LTDA</t>
  </si>
  <si>
    <t>5.23</t>
  </si>
  <si>
    <t>ENAE EMPRESA NACIONAL DE ESTERILIZAÇÃO LTDA</t>
  </si>
  <si>
    <t>83682015434</t>
  </si>
  <si>
    <t>ROSICLEIDE FERREIRA DA SILVA</t>
  </si>
  <si>
    <t xml:space="preserve">ROSICLEIDE FERREIRA DA SILVA </t>
  </si>
  <si>
    <t>33072995000155</t>
  </si>
  <si>
    <t xml:space="preserve">TU TO EDUCAÇÃO LTDA </t>
  </si>
  <si>
    <t>PRESTAÇÃO DE SERVIÇOS DE LICENÇAS PARA PLATAFORMA</t>
  </si>
  <si>
    <t>01/12/2023</t>
  </si>
  <si>
    <t>https://drive.google.com/file/d/1RQZJP14Jmu3cNuTHwennXboWeHKw8N9b/view?usp=sharing</t>
  </si>
  <si>
    <t>5.17</t>
  </si>
  <si>
    <t>09379577000120</t>
  </si>
  <si>
    <t>APOIO COTAÇÕES SISTEMA DE INFORMATICA S.A</t>
  </si>
  <si>
    <t>3.12</t>
  </si>
  <si>
    <t>02535864000133</t>
  </si>
  <si>
    <t xml:space="preserve">VR BENEFICIOS E SERVIÇOS </t>
  </si>
  <si>
    <t>10672123452</t>
  </si>
  <si>
    <t xml:space="preserve">ELLEN STERPHANIE ALVES DA SILVA </t>
  </si>
  <si>
    <t>BANCO: 2864                       
AG: 237
CONTA: 3710-9
TIPO DE APLICAÇÃO: FIC FI RF REFERENCIADO DI PLUS</t>
  </si>
  <si>
    <t>10545188000107</t>
  </si>
  <si>
    <t>PRINCIPIOS &amp; PRINCIPIOS SERVIÇOS CONTABEIS LTDA</t>
  </si>
  <si>
    <t>https://drive.google.com/file/d/1SC6NaNoopTVY1ZWqlCQO5Ec4QJYSKdw1/view?usp=sharing</t>
  </si>
  <si>
    <t>PRINCÍPIOS &amp; PRINCÍPIOS SERVIÇOS CONTÁBEIS LTDA ME</t>
  </si>
  <si>
    <t xml:space="preserve">      5.7.3. Hospeagem, deslocamento e passagens área</t>
  </si>
  <si>
    <t>09297044441</t>
  </si>
  <si>
    <t xml:space="preserve">GIOVANNA VITORIA DE VASCONCELOS SANTOS </t>
  </si>
  <si>
    <t>09903921470</t>
  </si>
  <si>
    <t xml:space="preserve">JANYNE MELO CORDEIRO SOBRAL </t>
  </si>
  <si>
    <t>JANYNE MELO CORDEIRO SOBRAL</t>
  </si>
  <si>
    <t>SALARIO MATERNIDADE</t>
  </si>
  <si>
    <t>11686962401</t>
  </si>
  <si>
    <t xml:space="preserve">JUSSARA LORENA MARTINS DA SILVA </t>
  </si>
  <si>
    <t>CRÉDITO CARTÃO CAJU</t>
  </si>
  <si>
    <t>06440244450</t>
  </si>
  <si>
    <t xml:space="preserve">ELINE LEITE DO NASCIMENTO </t>
  </si>
  <si>
    <t>06366681422</t>
  </si>
  <si>
    <t xml:space="preserve">ELISANGELA BARBOSA DA SILVA </t>
  </si>
  <si>
    <t>33449007000144</t>
  </si>
  <si>
    <t>EMPRESA BRASILEIRA DE BENEFICIOS</t>
  </si>
  <si>
    <t>ELINE LEITE DO NASCIMENTO</t>
  </si>
  <si>
    <t>08798806432</t>
  </si>
  <si>
    <t xml:space="preserve">AURICARLA GONÇALVES DE SOUZA </t>
  </si>
  <si>
    <t>11449180000100</t>
  </si>
  <si>
    <t>EAGLE COMERCIO &amp; SERVIÇOS LTDA</t>
  </si>
  <si>
    <t>AURICARLA GONCALVES DE SOUZA</t>
  </si>
  <si>
    <t>05/2025</t>
  </si>
  <si>
    <t>05/2026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</si>
  <si>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</si>
  <si>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Debora Helena Mota Duarte</t>
  </si>
  <si>
    <t>03157583417</t>
  </si>
  <si>
    <t xml:space="preserve">MAISA LEAO ATAIDE </t>
  </si>
  <si>
    <t>07334212452</t>
  </si>
  <si>
    <t xml:space="preserve">MERILANE RIBEIRO CLEMENTE DA SILVA </t>
  </si>
  <si>
    <t>08106218430</t>
  </si>
  <si>
    <t xml:space="preserve">SARITA ROBERTA AMANCIO DA SILVA </t>
  </si>
  <si>
    <t>MAISA LEAO ATAIDE</t>
  </si>
  <si>
    <t>08674752000140</t>
  </si>
  <si>
    <t>CIRURGICA MONTEBELLO</t>
  </si>
  <si>
    <t>21381761000100</t>
  </si>
  <si>
    <t>SIX HOSPITALAR</t>
  </si>
  <si>
    <t>24326435000199</t>
  </si>
  <si>
    <t>QUALIMAX DISTRIBUIDORA</t>
  </si>
  <si>
    <t xml:space="preserve">VOGEL SOLUÇÕES EM TELECOMUNICAÇÕES </t>
  </si>
  <si>
    <t>ITS TELECOMUNICAÇÕES LTDA</t>
  </si>
  <si>
    <t>FATURA TELEFONIA</t>
  </si>
  <si>
    <t>PROVEDOR DA INTERNET</t>
  </si>
  <si>
    <t>JULHO/2024</t>
  </si>
  <si>
    <t>Percentual de turnover do mês de JULHO/2024</t>
  </si>
  <si>
    <t>CENTRO DE PARTO NORMAL PERI-HOSPITALAR
PLANILHA DÉBITO E CRÉDITO
 MÊS JULHO/2024</t>
  </si>
  <si>
    <t>31/07/2024</t>
  </si>
  <si>
    <t>ANO 2 0 2 4 - Competência mês de JULHO 2024</t>
  </si>
  <si>
    <t>https://drive.google.com/file/d/1XavO5IEuXaYhP587wNc-DB0qO48Z1j-C/view?usp=sharing</t>
  </si>
  <si>
    <t>37814890000185</t>
  </si>
  <si>
    <t>BIOXXI NORDESTE ESTERILIZAÇÕES LTDA</t>
  </si>
  <si>
    <t>07/2024</t>
  </si>
  <si>
    <t>02881755496</t>
  </si>
  <si>
    <t xml:space="preserve">DEBORA HELENA MOTA DUARTE </t>
  </si>
  <si>
    <t>09061801478</t>
  </si>
  <si>
    <t xml:space="preserve">JESSICA KELLY COUTINHO DE MELO </t>
  </si>
  <si>
    <t>38</t>
  </si>
  <si>
    <t>ELYSEU VENTURA DA SILVA SOBRINHO</t>
  </si>
  <si>
    <t>CONFECÇÃO DE 2 CARIMBOS</t>
  </si>
  <si>
    <t>2409764</t>
  </si>
  <si>
    <t>10/07/2024</t>
  </si>
  <si>
    <t>XF8JPLHS</t>
  </si>
  <si>
    <t xml:space="preserve">BARBARA REGINA BRITTO DE OLIVEIRA VIEIRA </t>
  </si>
  <si>
    <t xml:space="preserve">FLAVIA MAGNO FERNANDES </t>
  </si>
  <si>
    <t xml:space="preserve">DIAS FALTAS </t>
  </si>
  <si>
    <t>ADIANT. 13 SALARIO RESCISÃO</t>
  </si>
  <si>
    <t xml:space="preserve">ADIANT. MEDIAS HORAS </t>
  </si>
  <si>
    <t xml:space="preserve">ADIANT. 13 VANTAGENS </t>
  </si>
  <si>
    <t>03/07/2024</t>
  </si>
  <si>
    <t>5182</t>
  </si>
  <si>
    <t>02/08/2024</t>
  </si>
  <si>
    <t>26240818554757000192550010000051821493240181</t>
  </si>
  <si>
    <t>23680034000170</t>
  </si>
  <si>
    <t>CIRURGICA GUARARAPES</t>
  </si>
  <si>
    <t>016985</t>
  </si>
  <si>
    <t>01/07/2024</t>
  </si>
  <si>
    <t>26240723680034000170550010000169851844523214</t>
  </si>
  <si>
    <t>067491</t>
  </si>
  <si>
    <t>26240721381761000100550010000674911069618846</t>
  </si>
  <si>
    <t>202042</t>
  </si>
  <si>
    <t>26240708674752000140550010002020421720361740</t>
  </si>
  <si>
    <t>03817043000152</t>
  </si>
  <si>
    <t>PHARMAPLUS LTDA</t>
  </si>
  <si>
    <t>69073</t>
  </si>
  <si>
    <t>02/07/2024</t>
  </si>
  <si>
    <t>26240703817043000152550010000690731572441823</t>
  </si>
  <si>
    <t>R R FERREIRA MATERIAS HOSPITALARES</t>
  </si>
  <si>
    <t>014657</t>
  </si>
  <si>
    <t>30/07/2024</t>
  </si>
  <si>
    <t>35240721820133000184550010000146571801347326</t>
  </si>
  <si>
    <t>05932624000160</t>
  </si>
  <si>
    <t>MEGAMED PRODUTOS HOSPITALARES</t>
  </si>
  <si>
    <t>023550</t>
  </si>
  <si>
    <t>29/07/2024</t>
  </si>
  <si>
    <t>26240705932624000160550010000235501753420580</t>
  </si>
  <si>
    <t>23993232000193</t>
  </si>
  <si>
    <t>MEDIAL SAÚDE DIST. DE PRODUTOS</t>
  </si>
  <si>
    <t>5821</t>
  </si>
  <si>
    <t>26240723993232000193550010000058211784500009</t>
  </si>
  <si>
    <t>08778201000126</t>
  </si>
  <si>
    <t>DROGAFONTE LTDA</t>
  </si>
  <si>
    <t>460449</t>
  </si>
  <si>
    <t>26240708778201000126550010004604491945457441</t>
  </si>
  <si>
    <t>01835769000192</t>
  </si>
  <si>
    <t>BRAMED MATERIAL CIRURGICO LTDA</t>
  </si>
  <si>
    <t>023719</t>
  </si>
  <si>
    <t>26240701835769000192550010000237191519462481</t>
  </si>
  <si>
    <t>DPROSMED DISTRIBUIDORA DE PRODUTOS</t>
  </si>
  <si>
    <t>71401</t>
  </si>
  <si>
    <t>26240711449180000100550010000714011000408590</t>
  </si>
  <si>
    <t>068488</t>
  </si>
  <si>
    <t>26240721381761000100550010000684881871026792</t>
  </si>
  <si>
    <t>68945</t>
  </si>
  <si>
    <t>28/06/2024</t>
  </si>
  <si>
    <t>26240603817043000152550010000689451103308523</t>
  </si>
  <si>
    <t>205550</t>
  </si>
  <si>
    <t>26/07/2024</t>
  </si>
  <si>
    <t>26240708674752000140550010002055501633801265</t>
  </si>
  <si>
    <t>460313</t>
  </si>
  <si>
    <t>26240708778201000126550010004603131510582341</t>
  </si>
  <si>
    <t>068476</t>
  </si>
  <si>
    <t>26240721381761000100550010000684761142559059</t>
  </si>
  <si>
    <t>040351</t>
  </si>
  <si>
    <t>26240724326435000199550010000403511504446386</t>
  </si>
  <si>
    <t>27058274000198</t>
  </si>
  <si>
    <t>JATOBARRETTO DISTRIBUIÇÃO LTDA</t>
  </si>
  <si>
    <t>031695</t>
  </si>
  <si>
    <t>26240727058274000198550010000316951443147090</t>
  </si>
  <si>
    <t>040412</t>
  </si>
  <si>
    <t>26240724326435000199550010000404121470364983</t>
  </si>
  <si>
    <t>14724118000177</t>
  </si>
  <si>
    <t>26079012214724118000177000000000003824072166158676</t>
  </si>
  <si>
    <t>033023</t>
  </si>
  <si>
    <t>26240727058274000198550010000330231527528423</t>
  </si>
  <si>
    <t>66749317</t>
  </si>
  <si>
    <t>WQLNSRZ9</t>
  </si>
  <si>
    <t>12781233000409</t>
  </si>
  <si>
    <t>125139</t>
  </si>
  <si>
    <t>26240712781233000409650030001251399001305999</t>
  </si>
  <si>
    <t>179379</t>
  </si>
  <si>
    <t>08/07/2024</t>
  </si>
  <si>
    <t>26240712781233000310650060001793791001904907</t>
  </si>
  <si>
    <t>238658</t>
  </si>
  <si>
    <t>15/07/2024</t>
  </si>
  <si>
    <t>26240712781233000409650020002385589002520320</t>
  </si>
  <si>
    <t>181046</t>
  </si>
  <si>
    <t>18/07/2024</t>
  </si>
  <si>
    <t>2624071271233000310650060001810461001922387</t>
  </si>
  <si>
    <t>239884</t>
  </si>
  <si>
    <t>25/07/2024</t>
  </si>
  <si>
    <t>26240712781233000409650020002398841002534521</t>
  </si>
  <si>
    <t>182715</t>
  </si>
  <si>
    <t>26240712781233000310650060001827151001939936</t>
  </si>
  <si>
    <t>29342388000190</t>
  </si>
  <si>
    <t>EXPRESSO LOGISTICA LTDA</t>
  </si>
  <si>
    <t>427</t>
  </si>
  <si>
    <t>26240729342388000190550010000004271404886970</t>
  </si>
  <si>
    <t>20189</t>
  </si>
  <si>
    <t>01/08/2024</t>
  </si>
  <si>
    <t>93</t>
  </si>
  <si>
    <t>1108</t>
  </si>
  <si>
    <t>DHHG76670</t>
  </si>
  <si>
    <t>5181</t>
  </si>
  <si>
    <t>26240818554757000192550010000051811694776944</t>
  </si>
  <si>
    <t>97</t>
  </si>
  <si>
    <t>06/08/2024</t>
  </si>
  <si>
    <t>32449</t>
  </si>
  <si>
    <t>24/07/2024</t>
  </si>
  <si>
    <t>EFAAB134</t>
  </si>
  <si>
    <t>914</t>
  </si>
  <si>
    <t>XM4ARHAH</t>
  </si>
  <si>
    <t>722</t>
  </si>
  <si>
    <t>41AJWEQG</t>
  </si>
  <si>
    <t>8052</t>
  </si>
  <si>
    <t>UEID84001</t>
  </si>
  <si>
    <t>5236</t>
  </si>
  <si>
    <t>KSUC5JGL</t>
  </si>
  <si>
    <t>D4S SERVIÇOS EM TECNOLOGIA</t>
  </si>
  <si>
    <t>54700</t>
  </si>
  <si>
    <t>796</t>
  </si>
  <si>
    <t>KDSB88381</t>
  </si>
  <si>
    <t>14869</t>
  </si>
  <si>
    <t>MIZP7WLC</t>
  </si>
  <si>
    <t>BIOXXI NORDESTE ESTERILIZAÇÃO LTDA</t>
  </si>
  <si>
    <t>3487</t>
  </si>
  <si>
    <t>IZZC9C7Q</t>
  </si>
  <si>
    <t>DIOGO AUGUSTO MONTEIRO SANTOS</t>
  </si>
  <si>
    <t>RESCISÃO  - IUTY MATHEUS SOUZA MORAIS</t>
  </si>
  <si>
    <t>SALARIOS ENCARGOS</t>
  </si>
  <si>
    <t>PRESTAÇÃO APOIO ADMINISTRATIVO</t>
  </si>
  <si>
    <t>FATURA DA INTERNET</t>
  </si>
  <si>
    <t>CENTRO DE PARTO NORMAL PERI-HOSPITALAR
SALDO DE PROVISÃO - JULHO/2024</t>
  </si>
  <si>
    <t>DESCONTOS HORAS AFASTADAS</t>
  </si>
  <si>
    <t>PARCELA DIF.SALARIO MATERNIDADE</t>
  </si>
  <si>
    <t xml:space="preserve">MULTA ESTABILIDADE </t>
  </si>
  <si>
    <t>01502 005</t>
  </si>
  <si>
    <t>03/09/2024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</si>
</sst>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7" formatCode="&quot;R$&quot;\ #,##0.00;\-&quot;R$&quot;\ #,##0.00"/>
    <numFmt numFmtId="8" formatCode="&quot;R$&quot;\ #,##0.00;[Red]\-&quot;R$&quot;\ #,##0.00"/>
    <numFmt numFmtId="42" formatCode="_-&quot;R$&quot;\ * #,##0_-;\-&quot;R$&quot;\ * #,##0_-;_-&quot;R$&quot;\ * &quot;-&quot;_-;_-@_-"/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000.00"/>
    <numFmt numFmtId="166" formatCode="_(* #,##0.00_);_(* \(#,##0.00\);_(* &quot;-&quot;??_);_(@_)"/>
    <numFmt numFmtId="167" formatCode="_(&quot;R$ &quot;* #,##0.00_);_(&quot;R$ &quot;* \(#,##0.00\);_(&quot;R$ &quot;* &quot;-&quot;??_);_(@_)"/>
    <numFmt numFmtId="168" formatCode="[$-416]General"/>
    <numFmt numFmtId="169" formatCode="_(* #,##0.00_);_(* \(#,##0.00\);_(* \-??_);_(@_)"/>
    <numFmt numFmtId="170" formatCode="_-&quot;R$ &quot;* #,##0.00_-;&quot;-R$ &quot;* #,##0.00_-;_-&quot;R$ &quot;* \-??_-;_-@_-"/>
    <numFmt numFmtId="171" formatCode="[$R$-416]\ #,##0.00;[Red]\-[$R$-416]\ #,##0.00"/>
    <numFmt numFmtId="172" formatCode="mm/yy"/>
    <numFmt numFmtId="173" formatCode="_-&quot;R$&quot;* #,##0.00_-;&quot;-R$&quot;* #,##0.00_-;_-&quot;R$&quot;* \-??_-;_-@_-"/>
    <numFmt numFmtId="174" formatCode="00000"/>
    <numFmt numFmtId="175" formatCode="00000.00"/>
    <numFmt numFmtId="176" formatCode="_-* #,###.##000_-;\-* #,###.##000_-;_-* &quot;-&quot;??_-;_-@_-"/>
    <numFmt numFmtId="177" formatCode="_-[$R$-416]\ * #,##0.00_-;\-[$R$-416]\ * #,##0.00_-;_-[$R$-416]\ * &quot;-&quot;??_-;_-@_-"/>
    <numFmt numFmtId="178" formatCode="dd/mm/yy;@"/>
    <numFmt numFmtId="179" formatCode="_-* #,##0.00_-;\-* #,##0.00_-;_-* \-??_-;_-@_-"/>
    <numFmt numFmtId="180" formatCode="d/m/yyyy"/>
    <numFmt numFmtId="181" formatCode="dd/mm/yy"/>
    <numFmt numFmtId="182" formatCode="#,##0.00_ ;\-#,##0.00\ "/>
    <numFmt numFmtId="183" formatCode="_(&quot;R$ &quot;* #,##0.00_);_(&quot;R$ &quot;* \(#,##0.00\);_(&quot;R$ &quot;* \-??_);_(@_)"/>
    <numFmt numFmtId="184" formatCode="&quot;R$&quot;\ #,##0.00"/>
  </numFmts>
  <fonts count="2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5"/>
      <color theme="0"/>
      <name val="Arial"/>
      <family val="2"/>
    </font>
    <font>
      <b/>
      <sz val="12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0"/>
      <name val="Calibri"/>
      <family val="2"/>
    </font>
    <font>
      <b/>
      <sz val="12"/>
      <color indexed="63"/>
      <name val="Calibri"/>
      <family val="2"/>
    </font>
    <font>
      <sz val="12"/>
      <color indexed="63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</font>
    <font>
      <b/>
      <sz val="10"/>
      <name val="Arial"/>
      <family val="2"/>
    </font>
    <font>
      <sz val="16"/>
      <color indexed="63"/>
      <name val="Calibri"/>
      <family val="2"/>
    </font>
    <font>
      <b/>
      <sz val="16"/>
      <color indexed="63"/>
      <name val="Calibr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6"/>
      <name val="Calibri"/>
      <family val="2"/>
    </font>
    <font>
      <b/>
      <sz val="10"/>
      <color rgb="FFFF0000"/>
      <name val="Arial"/>
      <family val="2"/>
    </font>
    <font>
      <sz val="8"/>
      <color rgb="FF000080"/>
      <name val="Arial"/>
      <family val="2"/>
    </font>
    <font>
      <b/>
      <sz val="7"/>
      <name val="Arial"/>
      <family val="2"/>
    </font>
    <font>
      <b/>
      <sz val="12"/>
      <color indexed="63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indexed="63"/>
      <name val="Arial"/>
      <family val="2"/>
    </font>
    <font>
      <b/>
      <sz val="16"/>
      <color indexed="63"/>
      <name val="Calibri"/>
      <family val="2"/>
    </font>
    <font>
      <b/>
      <sz val="14"/>
      <color indexed="63"/>
      <name val="Calibri"/>
      <family val="2"/>
    </font>
    <font>
      <b/>
      <sz val="14"/>
      <color theme="3" tint="0.39994506668294322"/>
      <name val="Calibri"/>
      <family val="2"/>
    </font>
    <font>
      <sz val="14"/>
      <color indexed="63"/>
      <name val="Calibri"/>
      <family val="2"/>
    </font>
    <font>
      <b/>
      <u/>
      <sz val="16"/>
      <color indexed="63"/>
      <name val="Calibri"/>
      <family val="2"/>
    </font>
    <font>
      <b/>
      <i/>
      <u/>
      <sz val="16"/>
      <color indexed="63"/>
      <name val="Calibri"/>
      <family val="2"/>
    </font>
    <font>
      <u/>
      <sz val="16"/>
      <color indexed="63"/>
      <name val="Calibri"/>
      <family val="2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9"/>
      <color indexed="63"/>
      <name val="Calibri"/>
      <family val="2"/>
    </font>
    <font>
      <sz val="12"/>
      <color indexed="8"/>
      <name val="Calibri"/>
      <family val="2"/>
      <scheme val="minor"/>
    </font>
    <font>
      <sz val="11"/>
      <color indexed="63"/>
      <name val="Calibri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3"/>
      <color theme="0"/>
      <name val="Calibri"/>
      <family val="2"/>
    </font>
    <font>
      <b/>
      <sz val="11"/>
      <color indexed="59"/>
      <name val="Arial"/>
      <family val="2"/>
    </font>
    <font>
      <b/>
      <sz val="11"/>
      <color indexed="59"/>
      <name val="Calibri"/>
      <family val="2"/>
    </font>
    <font>
      <sz val="10"/>
      <color indexed="59"/>
      <name val="Calibri"/>
      <family val="2"/>
    </font>
    <font>
      <sz val="11"/>
      <color indexed="59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9"/>
      <color indexed="8"/>
      <name val="Calibri"/>
      <family val="2"/>
    </font>
    <font>
      <sz val="11"/>
      <color rgb="FF000000"/>
      <name val="Calibri"/>
      <family val="2"/>
    </font>
    <font>
      <b/>
      <sz val="11"/>
      <color rgb="FF8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i/>
      <sz val="14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theme="0"/>
      <name val="Calibri"/>
      <family val="2"/>
    </font>
    <font>
      <b/>
      <sz val="10"/>
      <color rgb="FF000000"/>
      <name val="Calibri"/>
      <family val="2"/>
    </font>
    <font>
      <b/>
      <sz val="14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sz val="12"/>
      <color rgb="FFFF0000"/>
      <name val="Calibri"/>
      <family val="2"/>
    </font>
    <font>
      <b/>
      <sz val="13"/>
      <color theme="3"/>
      <name val="Calibri"/>
      <family val="2"/>
      <scheme val="minor"/>
    </font>
    <font>
      <sz val="11"/>
      <color indexed="9"/>
      <name val="Calibri"/>
      <family val="2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8"/>
      <color theme="3"/>
      <name val="Cambria"/>
      <family val="1"/>
      <scheme val="major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rgb="FF9C65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56"/>
      <name val="Calibri"/>
      <family val="2"/>
    </font>
    <font>
      <sz val="11"/>
      <color indexed="52"/>
      <name val="Calibri"/>
      <family val="2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3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"/>
    </font>
    <font>
      <sz val="10"/>
      <name val="Arial"/>
      <family val="2"/>
    </font>
    <font>
      <b/>
      <sz val="11"/>
      <name val="Arial"/>
      <family val="2"/>
      <charset val="1"/>
    </font>
    <font>
      <sz val="10"/>
      <color indexed="59"/>
      <name val="Calibri"/>
      <family val="2"/>
      <charset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Arial"/>
      <family val="2"/>
      <charset val="1"/>
    </font>
    <font>
      <b/>
      <sz val="12"/>
      <color theme="0"/>
      <name val="Calibri"/>
      <family val="2"/>
      <charset val="1"/>
    </font>
    <font>
      <sz val="10"/>
      <color indexed="8"/>
      <name val="Calibri"/>
      <family val="2"/>
      <scheme val="minor"/>
    </font>
    <font>
      <sz val="10"/>
      <name val="Arial"/>
      <family val="2"/>
      <charset val="1"/>
    </font>
    <font>
      <sz val="11"/>
      <name val="Calibri"/>
      <family val="2"/>
      <scheme val="minor"/>
    </font>
    <font>
      <b/>
      <sz val="12"/>
      <color theme="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63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2" tint="-0.89996032593768116"/>
      <name val="Calibri"/>
      <family val="2"/>
      <scheme val="minor"/>
    </font>
    <font>
      <b/>
      <sz val="18"/>
      <color indexed="56"/>
      <name val="Cambria"/>
      <family val="2"/>
      <charset val="1"/>
    </font>
    <font>
      <sz val="11"/>
      <name val="Arial"/>
      <family val="2"/>
    </font>
    <font>
      <sz val="12"/>
      <color rgb="FF333333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333333"/>
      <name val="Calibri"/>
      <family val="2"/>
      <scheme val="minor"/>
    </font>
    <font>
      <b/>
      <i/>
      <sz val="12"/>
      <name val="Calibri"/>
      <family val="2"/>
    </font>
    <font>
      <i/>
      <sz val="12"/>
      <name val="Calibri"/>
      <family val="2"/>
    </font>
    <font>
      <i/>
      <sz val="14"/>
      <name val="Calibri"/>
      <family val="2"/>
    </font>
    <font>
      <i/>
      <sz val="12"/>
      <color rgb="FF000000"/>
      <name val="Calibri"/>
      <family val="2"/>
    </font>
    <font>
      <i/>
      <sz val="14"/>
      <color rgb="FF000000"/>
      <name val="Calibri"/>
      <family val="2"/>
    </font>
    <font>
      <sz val="11"/>
      <color rgb="FF202124"/>
      <name val="Calibri"/>
      <family val="2"/>
      <scheme val="minor"/>
    </font>
    <font>
      <sz val="11"/>
      <color rgb="FF2222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Trebuchet MS"/>
      <family val="2"/>
      <charset val="1"/>
    </font>
    <font>
      <b/>
      <sz val="16"/>
      <color rgb="FF000000"/>
      <name val="Trebuchet MS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FF0000"/>
      <name val="Arial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Trebuchet MS"/>
      <family val="2"/>
      <charset val="1"/>
    </font>
    <font>
      <sz val="12"/>
      <color rgb="FF000000"/>
      <name val="Trebuchet MS"/>
      <family val="2"/>
      <charset val="1"/>
    </font>
    <font>
      <sz val="11"/>
      <color rgb="FF000000"/>
      <name val="Arial"/>
      <family val="2"/>
      <charset val="1"/>
    </font>
    <font>
      <sz val="14"/>
      <color rgb="FF000000"/>
      <name val="Arial"/>
      <family val="2"/>
      <charset val="1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</fonts>
  <fills count="104">
    <fill>
      <patternFill patternType="none"/>
    </fill>
    <fill>
      <patternFill patternType="gray125"/>
    </fill>
    <fill>
      <patternFill patternType="solid">
        <fgColor theme="3"/>
        <bgColor rgb="FF8EB4E3"/>
      </patternFill>
    </fill>
    <fill>
      <patternFill patternType="solid">
        <fgColor rgb="FFFFFF00"/>
        <bgColor rgb="FFFFFF00"/>
      </patternFill>
    </fill>
    <fill>
      <patternFill patternType="solid">
        <fgColor theme="3"/>
        <bgColor rgb="FF33CCCC"/>
      </patternFill>
    </fill>
    <fill>
      <patternFill patternType="solid">
        <fgColor theme="4" tint="0.59999389629810485"/>
        <bgColor rgb="FFC0C0C0"/>
      </patternFill>
    </fill>
    <fill>
      <patternFill patternType="solid">
        <fgColor theme="4" tint="0.59999389629810485"/>
        <bgColor rgb="FF33CCCC"/>
      </patternFill>
    </fill>
    <fill>
      <patternFill patternType="solid">
        <fgColor theme="3"/>
        <bgColor rgb="FF83CAFF"/>
      </patternFill>
    </fill>
    <fill>
      <patternFill patternType="solid">
        <fgColor theme="3" tint="0.39994506668294322"/>
        <bgColor rgb="FFC0C0C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/>
        <bgColor indexed="22"/>
      </patternFill>
    </fill>
    <fill>
      <patternFill patternType="solid">
        <fgColor theme="3"/>
        <bgColor indexed="31"/>
      </patternFill>
    </fill>
    <fill>
      <patternFill patternType="solid">
        <fgColor rgb="FFFFFF00"/>
        <bgColor indexed="45"/>
      </patternFill>
    </fill>
    <fill>
      <patternFill patternType="solid">
        <fgColor theme="3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3"/>
        <bgColor indexed="45"/>
      </patternFill>
    </fill>
    <fill>
      <patternFill patternType="solid">
        <fgColor rgb="FFFFFF00"/>
        <bgColor indexed="22"/>
      </patternFill>
    </fill>
    <fill>
      <patternFill patternType="solid">
        <fgColor theme="3" tint="0.59999389629810485"/>
        <bgColor indexed="26"/>
      </patternFill>
    </fill>
    <fill>
      <patternFill patternType="solid">
        <fgColor rgb="FFFFFFFF"/>
        <bgColor rgb="FFFFFFCC"/>
      </patternFill>
    </fill>
    <fill>
      <patternFill patternType="solid">
        <fgColor theme="3"/>
        <bgColor rgb="FF808080"/>
      </patternFill>
    </fill>
    <fill>
      <patternFill patternType="solid">
        <fgColor theme="3" tint="0.59999389629810485"/>
        <bgColor rgb="FFD7E4BD"/>
      </patternFill>
    </fill>
    <fill>
      <patternFill patternType="solid">
        <fgColor rgb="FF8EB4E3"/>
        <bgColor rgb="FF9999FF"/>
      </patternFill>
    </fill>
    <fill>
      <patternFill patternType="solid">
        <fgColor rgb="FFFFFF00"/>
        <bgColor rgb="FFC3D69B"/>
      </patternFill>
    </fill>
    <fill>
      <patternFill patternType="solid">
        <fgColor rgb="FFFFFF00"/>
        <bgColor rgb="FF8EB4E3"/>
      </patternFill>
    </fill>
    <fill>
      <patternFill patternType="solid">
        <fgColor theme="0"/>
        <bgColor indexed="64"/>
      </patternFill>
    </fill>
    <fill>
      <patternFill patternType="solid">
        <fgColor theme="3"/>
        <bgColor rgb="FF9999FF"/>
      </patternFill>
    </fill>
    <fill>
      <patternFill patternType="solid">
        <fgColor theme="3"/>
        <bgColor indexed="23"/>
      </patternFill>
    </fill>
    <fill>
      <patternFill patternType="solid">
        <fgColor theme="3"/>
        <bgColor indexed="44"/>
      </patternFill>
    </fill>
    <fill>
      <patternFill patternType="solid">
        <fgColor theme="3" tint="0.59999389629810485"/>
        <bgColor indexed="4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rgb="FFB9CDE5"/>
      </patternFill>
    </fill>
    <fill>
      <patternFill patternType="solid">
        <fgColor theme="3"/>
        <bgColor rgb="FF95B3D7"/>
      </patternFill>
    </fill>
    <fill>
      <patternFill patternType="solid">
        <fgColor rgb="FF8EB4E3"/>
        <bgColor rgb="FF95B3D7"/>
      </patternFill>
    </fill>
    <fill>
      <patternFill patternType="solid">
        <fgColor rgb="FF95B3D7"/>
        <bgColor rgb="FF8EB4E3"/>
      </patternFill>
    </fill>
    <fill>
      <patternFill patternType="solid">
        <fgColor rgb="FFB9CDE5"/>
        <bgColor rgb="FFC5D9E6"/>
      </patternFill>
    </fill>
    <fill>
      <patternFill patternType="solid">
        <fgColor rgb="FFDCE6F2"/>
        <bgColor rgb="FFC6D9F1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rgb="FFC6D9F1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79995117038483843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3" tint="0.59999389629810485"/>
        <bgColor rgb="FFC5D9E6"/>
      </patternFill>
    </fill>
    <fill>
      <patternFill patternType="solid">
        <fgColor theme="3" tint="0.79976805932798245"/>
        <bgColor indexed="64"/>
      </patternFill>
    </fill>
    <fill>
      <patternFill patternType="solid">
        <fgColor theme="3" tint="0.79976805932798245"/>
        <bgColor indexed="23"/>
      </patternFill>
    </fill>
    <fill>
      <patternFill patternType="solid">
        <fgColor theme="3" tint="0.79976805932798245"/>
        <bgColor rgb="FFC5D9E6"/>
      </patternFill>
    </fill>
    <fill>
      <patternFill patternType="solid">
        <fgColor theme="3" tint="0.59999389629810485"/>
        <bgColor indexed="23"/>
      </patternFill>
    </fill>
    <fill>
      <patternFill patternType="solid">
        <fgColor rgb="FFC3D69B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rgb="FFFFFFFF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160">
    <xf numFmtId="0" fontId="0" fillId="0" borderId="0"/>
    <xf numFmtId="0" fontId="117" fillId="44" borderId="0" applyNumberFormat="0" applyBorder="0" applyAlignment="0" applyProtection="0"/>
    <xf numFmtId="0" fontId="148" fillId="46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48" borderId="0" applyNumberFormat="0" applyBorder="0" applyAlignment="0" applyProtection="0"/>
    <xf numFmtId="0" fontId="148" fillId="9" borderId="0" applyNumberFormat="0" applyBorder="0" applyAlignment="0" applyProtection="0"/>
    <xf numFmtId="0" fontId="119" fillId="52" borderId="24" applyNumberFormat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0" fontId="148" fillId="46" borderId="0" applyNumberFormat="0" applyBorder="0" applyAlignment="0" applyProtection="0"/>
    <xf numFmtId="44" fontId="148" fillId="0" borderId="0" applyFont="0" applyFill="0" applyBorder="0" applyAlignment="0" applyProtection="0"/>
    <xf numFmtId="0" fontId="148" fillId="40" borderId="22" applyNumberFormat="0" applyFont="0" applyAlignment="0" applyProtection="0"/>
    <xf numFmtId="0" fontId="148" fillId="0" borderId="0"/>
    <xf numFmtId="0" fontId="77" fillId="0" borderId="0" applyNumberFormat="0" applyFill="0" applyBorder="0" applyAlignment="0" applyProtection="0"/>
    <xf numFmtId="0" fontId="117" fillId="61" borderId="0" applyNumberFormat="0" applyBorder="0" applyAlignment="0" applyProtection="0"/>
    <xf numFmtId="0" fontId="99" fillId="49" borderId="23" applyNumberFormat="0" applyAlignment="0" applyProtection="0"/>
    <xf numFmtId="0" fontId="148" fillId="0" borderId="0"/>
    <xf numFmtId="0" fontId="148" fillId="55" borderId="0" applyNumberFormat="0" applyBorder="0" applyAlignment="0" applyProtection="0"/>
    <xf numFmtId="44" fontId="76" fillId="0" borderId="0" applyFont="0" applyFill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0" borderId="0"/>
    <xf numFmtId="0" fontId="148" fillId="53" borderId="0" applyNumberFormat="0" applyBorder="0" applyAlignment="0" applyProtection="0"/>
    <xf numFmtId="0" fontId="92" fillId="60" borderId="0" applyNumberFormat="0" applyBorder="0" applyAlignment="0" applyProtection="0"/>
    <xf numFmtId="0" fontId="122" fillId="0" borderId="0" applyNumberFormat="0" applyFill="0" applyBorder="0" applyAlignment="0" applyProtection="0"/>
    <xf numFmtId="0" fontId="148" fillId="41" borderId="0" applyNumberFormat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0" borderId="0"/>
    <xf numFmtId="0" fontId="148" fillId="53" borderId="0" applyNumberFormat="0" applyBorder="0" applyAlignment="0" applyProtection="0"/>
    <xf numFmtId="0" fontId="148" fillId="55" borderId="0" applyNumberFormat="0" applyBorder="0" applyAlignment="0" applyProtection="0"/>
    <xf numFmtId="0" fontId="33" fillId="42" borderId="0" applyNumberFormat="0" applyBorder="0" applyAlignment="0" applyProtection="0"/>
    <xf numFmtId="0" fontId="148" fillId="15" borderId="0" applyNumberFormat="0" applyBorder="0" applyAlignment="0" applyProtection="0"/>
    <xf numFmtId="0" fontId="148" fillId="53" borderId="0" applyNumberFormat="0" applyBorder="0" applyAlignment="0" applyProtection="0"/>
    <xf numFmtId="0" fontId="148" fillId="55" borderId="0" applyNumberFormat="0" applyBorder="0" applyAlignment="0" applyProtection="0"/>
    <xf numFmtId="0" fontId="148" fillId="53" borderId="0" applyNumberFormat="0" applyBorder="0" applyAlignment="0" applyProtection="0"/>
    <xf numFmtId="0" fontId="126" fillId="0" borderId="0" applyNumberFormat="0" applyFill="0" applyBorder="0" applyAlignment="0" applyProtection="0"/>
    <xf numFmtId="0" fontId="148" fillId="48" borderId="0" applyNumberFormat="0" applyBorder="0" applyAlignment="0" applyProtection="0"/>
    <xf numFmtId="0" fontId="148" fillId="53" borderId="0" applyNumberFormat="0" applyBorder="0" applyAlignment="0" applyProtection="0"/>
    <xf numFmtId="0" fontId="125" fillId="0" borderId="0" applyNumberFormat="0" applyFill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33" fillId="72" borderId="0" applyNumberFormat="0" applyBorder="0" applyAlignment="0" applyProtection="0"/>
    <xf numFmtId="0" fontId="148" fillId="15" borderId="0" applyNumberFormat="0" applyBorder="0" applyAlignment="0" applyProtection="0"/>
    <xf numFmtId="0" fontId="148" fillId="51" borderId="0" applyNumberFormat="0" applyBorder="0" applyAlignment="0" applyProtection="0"/>
    <xf numFmtId="0" fontId="118" fillId="0" borderId="0" applyNumberFormat="0" applyFill="0" applyBorder="0" applyAlignment="0" applyProtection="0"/>
    <xf numFmtId="0" fontId="148" fillId="48" borderId="0" applyNumberFormat="0" applyBorder="0" applyAlignment="0" applyProtection="0"/>
    <xf numFmtId="0" fontId="148" fillId="46" borderId="0" applyNumberFormat="0" applyBorder="0" applyAlignment="0" applyProtection="0"/>
    <xf numFmtId="0" fontId="148" fillId="47" borderId="0" applyNumberFormat="0" applyBorder="0" applyAlignment="0" applyProtection="0"/>
    <xf numFmtId="0" fontId="125" fillId="0" borderId="0" applyNumberFormat="0" applyFill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15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44" fontId="127" fillId="0" borderId="0" applyFont="0" applyFill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6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62" borderId="0" applyNumberFormat="0" applyBorder="0" applyAlignment="0" applyProtection="0"/>
    <xf numFmtId="0" fontId="148" fillId="48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1" borderId="0" applyNumberFormat="0" applyBorder="0" applyAlignment="0" applyProtection="0"/>
    <xf numFmtId="0" fontId="148" fillId="48" borderId="0" applyNumberFormat="0" applyBorder="0" applyAlignment="0" applyProtection="0"/>
    <xf numFmtId="0" fontId="148" fillId="48" borderId="0" applyNumberFormat="0" applyBorder="0" applyAlignment="0" applyProtection="0"/>
    <xf numFmtId="0" fontId="148" fillId="0" borderId="0"/>
    <xf numFmtId="0" fontId="148" fillId="41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62" borderId="0" applyNumberFormat="0" applyBorder="0" applyAlignment="0" applyProtection="0"/>
    <xf numFmtId="0" fontId="117" fillId="74" borderId="0" applyNumberFormat="0" applyBorder="0" applyAlignment="0" applyProtection="0"/>
    <xf numFmtId="0" fontId="148" fillId="39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33" fillId="75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62" borderId="0" applyNumberFormat="0" applyBorder="0" applyAlignment="0" applyProtection="0"/>
    <xf numFmtId="166" fontId="76" fillId="0" borderId="0" applyFont="0" applyFill="0" applyBorder="0" applyAlignment="0" applyProtection="0"/>
    <xf numFmtId="0" fontId="148" fillId="0" borderId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46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0" borderId="0"/>
    <xf numFmtId="0" fontId="148" fillId="51" borderId="0" applyNumberFormat="0" applyBorder="0" applyAlignment="0" applyProtection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0" fontId="148" fillId="54" borderId="0" applyNumberFormat="0" applyBorder="0" applyAlignment="0" applyProtection="0"/>
    <xf numFmtId="0" fontId="148" fillId="39" borderId="0" applyNumberFormat="0" applyBorder="0" applyAlignment="0" applyProtection="0"/>
    <xf numFmtId="0" fontId="148" fillId="15" borderId="0" applyNumberFormat="0" applyBorder="0" applyAlignment="0" applyProtection="0"/>
    <xf numFmtId="0" fontId="148" fillId="62" borderId="0" applyNumberFormat="0" applyBorder="0" applyAlignment="0" applyProtection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0" borderId="0"/>
    <xf numFmtId="0" fontId="148" fillId="39" borderId="0" applyNumberFormat="0" applyBorder="0" applyAlignment="0" applyProtection="0"/>
    <xf numFmtId="0" fontId="148" fillId="55" borderId="0" applyNumberFormat="0" applyBorder="0" applyAlignment="0" applyProtection="0"/>
    <xf numFmtId="0" fontId="148" fillId="62" borderId="0" applyNumberFormat="0" applyBorder="0" applyAlignment="0" applyProtection="0"/>
    <xf numFmtId="0" fontId="148" fillId="39" borderId="0" applyNumberFormat="0" applyBorder="0" applyAlignment="0" applyProtection="0"/>
    <xf numFmtId="0" fontId="148" fillId="62" borderId="0" applyNumberFormat="0" applyBorder="0" applyAlignment="0" applyProtection="0"/>
    <xf numFmtId="0" fontId="148" fillId="39" borderId="0" applyNumberFormat="0" applyBorder="0" applyAlignment="0" applyProtection="0"/>
    <xf numFmtId="0" fontId="148" fillId="53" borderId="0" applyNumberFormat="0" applyBorder="0" applyAlignment="0" applyProtection="0"/>
    <xf numFmtId="0" fontId="148" fillId="62" borderId="0" applyNumberFormat="0" applyBorder="0" applyAlignment="0" applyProtection="0"/>
    <xf numFmtId="0" fontId="148" fillId="47" borderId="0" applyNumberFormat="0" applyBorder="0" applyAlignment="0" applyProtection="0"/>
    <xf numFmtId="0" fontId="148" fillId="0" borderId="0"/>
    <xf numFmtId="0" fontId="148" fillId="47" borderId="0" applyNumberFormat="0" applyBorder="0" applyAlignment="0" applyProtection="0"/>
    <xf numFmtId="0" fontId="148" fillId="41" borderId="0" applyNumberFormat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0" borderId="22" applyNumberFormat="0" applyFont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33" fillId="76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41" fontId="127" fillId="0" borderId="0" applyFont="0" applyFill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47" borderId="0" applyNumberFormat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51" borderId="0" applyNumberFormat="0" applyBorder="0" applyAlignment="0" applyProtection="0"/>
    <xf numFmtId="0" fontId="148" fillId="47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47" borderId="0" applyNumberFormat="0" applyBorder="0" applyAlignment="0" applyProtection="0"/>
    <xf numFmtId="0" fontId="148" fillId="15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15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92" fillId="45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17" fillId="77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35" fillId="67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32" fillId="78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33" fillId="84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0" borderId="0"/>
    <xf numFmtId="0" fontId="148" fillId="15" borderId="0" applyNumberFormat="0" applyBorder="0" applyAlignment="0" applyProtection="0"/>
    <xf numFmtId="0" fontId="148" fillId="53" borderId="0" applyNumberFormat="0" applyBorder="0" applyAlignment="0" applyProtection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15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15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55" borderId="0" applyNumberFormat="0" applyBorder="0" applyAlignment="0" applyProtection="0"/>
    <xf numFmtId="0" fontId="148" fillId="51" borderId="0" applyNumberFormat="0" applyBorder="0" applyAlignment="0" applyProtection="0"/>
    <xf numFmtId="0" fontId="148" fillId="55" borderId="0" applyNumberFormat="0" applyBorder="0" applyAlignment="0" applyProtection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1" borderId="0" applyNumberFormat="0" applyBorder="0" applyAlignment="0" applyProtection="0"/>
    <xf numFmtId="0" fontId="33" fillId="80" borderId="0" applyNumberFormat="0" applyBorder="0" applyAlignment="0" applyProtection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0" borderId="0"/>
    <xf numFmtId="0" fontId="148" fillId="55" borderId="0" applyNumberFormat="0" applyBorder="0" applyAlignment="0" applyProtection="0"/>
    <xf numFmtId="0" fontId="148" fillId="55" borderId="0" applyNumberFormat="0" applyBorder="0" applyAlignment="0" applyProtection="0"/>
    <xf numFmtId="0" fontId="148" fillId="54" borderId="0" applyNumberFormat="0" applyBorder="0" applyAlignment="0" applyProtection="0"/>
    <xf numFmtId="0" fontId="33" fillId="81" borderId="0" applyNumberFormat="0" applyBorder="0" applyAlignment="0" applyProtection="0"/>
    <xf numFmtId="0" fontId="148" fillId="9" borderId="0" applyNumberFormat="0" applyBorder="0" applyAlignment="0" applyProtection="0"/>
    <xf numFmtId="0" fontId="148" fillId="55" borderId="0" applyNumberFormat="0" applyBorder="0" applyAlignment="0" applyProtection="0"/>
    <xf numFmtId="0" fontId="148" fillId="39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33" fillId="86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4" borderId="0" applyNumberFormat="0" applyBorder="0" applyAlignment="0" applyProtection="0"/>
    <xf numFmtId="0" fontId="148" fillId="53" borderId="0" applyNumberFormat="0" applyBorder="0" applyAlignment="0" applyProtection="0"/>
    <xf numFmtId="0" fontId="148" fillId="46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40" borderId="22" applyNumberFormat="0" applyFont="0" applyAlignment="0" applyProtection="0"/>
    <xf numFmtId="0" fontId="148" fillId="53" borderId="0" applyNumberFormat="0" applyBorder="0" applyAlignment="0" applyProtection="0"/>
    <xf numFmtId="0" fontId="148" fillId="53" borderId="0" applyNumberFormat="0" applyBorder="0" applyAlignment="0" applyProtection="0"/>
    <xf numFmtId="0" fontId="148" fillId="40" borderId="22" applyNumberFormat="0" applyFont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33" fillId="58" borderId="32" applyNumberFormat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33" fillId="80" borderId="0" applyNumberFormat="0" applyBorder="0" applyAlignment="0" applyProtection="0"/>
    <xf numFmtId="0" fontId="148" fillId="9" borderId="0" applyNumberFormat="0" applyBorder="0" applyAlignment="0" applyProtection="0"/>
    <xf numFmtId="0" fontId="129" fillId="66" borderId="0" applyNumberFormat="0" applyBorder="0" applyAlignment="0" applyProtection="0"/>
    <xf numFmtId="0" fontId="148" fillId="54" borderId="0" applyNumberFormat="0" applyBorder="0" applyAlignment="0" applyProtection="0"/>
    <xf numFmtId="0" fontId="148" fillId="46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92" fillId="68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17" fillId="73" borderId="0" applyNumberFormat="0" applyBorder="0" applyAlignment="0" applyProtection="0"/>
    <xf numFmtId="0" fontId="148" fillId="54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9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33" fillId="77" borderId="0" applyNumberFormat="0" applyBorder="0" applyAlignment="0" applyProtection="0"/>
    <xf numFmtId="0" fontId="148" fillId="41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51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92" fillId="69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17" fillId="79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6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33" fillId="73" borderId="0" applyNumberFormat="0" applyBorder="0" applyAlignment="0" applyProtection="0"/>
    <xf numFmtId="0" fontId="148" fillId="41" borderId="0" applyNumberFormat="0" applyBorder="0" applyAlignment="0" applyProtection="0"/>
    <xf numFmtId="0" fontId="140" fillId="0" borderId="0" applyNumberFormat="0" applyFill="0" applyBorder="0" applyAlignment="0" applyProtection="0"/>
    <xf numFmtId="0" fontId="148" fillId="0" borderId="0"/>
    <xf numFmtId="0" fontId="148" fillId="41" borderId="0" applyNumberFormat="0" applyBorder="0" applyAlignment="0" applyProtection="0"/>
    <xf numFmtId="0" fontId="92" fillId="70" borderId="0" applyNumberFormat="0" applyBorder="0" applyAlignment="0" applyProtection="0"/>
    <xf numFmtId="0" fontId="148" fillId="41" borderId="0" applyNumberFormat="0" applyBorder="0" applyAlignment="0" applyProtection="0"/>
    <xf numFmtId="0" fontId="148" fillId="40" borderId="22" applyNumberFormat="0" applyFont="0" applyAlignment="0" applyProtection="0"/>
    <xf numFmtId="0" fontId="148" fillId="41" borderId="0" applyNumberFormat="0" applyBorder="0" applyAlignment="0" applyProtection="0"/>
    <xf numFmtId="0" fontId="117" fillId="87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41" borderId="0" applyNumberFormat="0" applyBorder="0" applyAlignment="0" applyProtection="0"/>
    <xf numFmtId="0" fontId="148" fillId="39" borderId="0" applyNumberFormat="0" applyBorder="0" applyAlignment="0" applyProtection="0"/>
    <xf numFmtId="0" fontId="92" fillId="63" borderId="0" applyNumberFormat="0" applyBorder="0" applyAlignment="0" applyProtection="0"/>
    <xf numFmtId="0" fontId="148" fillId="39" borderId="0" applyNumberFormat="0" applyBorder="0" applyAlignment="0" applyProtection="0"/>
    <xf numFmtId="0" fontId="148" fillId="0" borderId="0"/>
    <xf numFmtId="0" fontId="148" fillId="0" borderId="0"/>
    <xf numFmtId="0" fontId="148" fillId="39" borderId="0" applyNumberFormat="0" applyBorder="0" applyAlignment="0" applyProtection="0"/>
    <xf numFmtId="0" fontId="117" fillId="83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39" borderId="0" applyNumberFormat="0" applyBorder="0" applyAlignment="0" applyProtection="0"/>
    <xf numFmtId="0" fontId="33" fillId="84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39" borderId="0" applyNumberFormat="0" applyBorder="0" applyAlignment="0" applyProtection="0"/>
    <xf numFmtId="43" fontId="148" fillId="0" borderId="0" applyFont="0" applyFill="0" applyBorder="0" applyAlignment="0" applyProtection="0"/>
    <xf numFmtId="0" fontId="148" fillId="39" borderId="0" applyNumberFormat="0" applyBorder="0" applyAlignment="0" applyProtection="0"/>
    <xf numFmtId="0" fontId="92" fillId="71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39" borderId="0" applyNumberFormat="0" applyBorder="0" applyAlignment="0" applyProtection="0"/>
    <xf numFmtId="0" fontId="148" fillId="51" borderId="0" applyNumberFormat="0" applyBorder="0" applyAlignment="0" applyProtection="0"/>
    <xf numFmtId="0" fontId="92" fillId="38" borderId="0" applyNumberFormat="0" applyBorder="0" applyAlignment="0" applyProtection="0"/>
    <xf numFmtId="0" fontId="148" fillId="51" borderId="0" applyNumberFormat="0" applyBorder="0" applyAlignment="0" applyProtection="0"/>
    <xf numFmtId="0" fontId="117" fillId="85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20" fillId="52" borderId="25" applyNumberFormat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0" borderId="0"/>
    <xf numFmtId="0" fontId="123" fillId="58" borderId="27" applyNumberFormat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1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48" fillId="54" borderId="0" applyNumberFormat="0" applyBorder="0" applyAlignment="0" applyProtection="0"/>
    <xf numFmtId="0" fontId="134" fillId="76" borderId="0" applyNumberFormat="0" applyBorder="0" applyAlignment="0" applyProtection="0"/>
    <xf numFmtId="0" fontId="124" fillId="59" borderId="28" applyNumberFormat="0" applyAlignment="0" applyProtection="0"/>
    <xf numFmtId="43" fontId="148" fillId="0" borderId="0" applyFont="0" applyFill="0" applyBorder="0" applyAlignment="0" applyProtection="0"/>
    <xf numFmtId="0" fontId="136" fillId="0" borderId="26" applyNumberFormat="0" applyFill="0" applyAlignment="0" applyProtection="0"/>
    <xf numFmtId="0" fontId="76" fillId="0" borderId="0"/>
    <xf numFmtId="0" fontId="138" fillId="0" borderId="35" applyNumberFormat="0" applyFill="0" applyAlignment="0" applyProtection="0"/>
    <xf numFmtId="0" fontId="92" fillId="56" borderId="0" applyNumberFormat="0" applyBorder="0" applyAlignment="0" applyProtection="0"/>
    <xf numFmtId="0" fontId="117" fillId="82" borderId="0" applyNumberFormat="0" applyBorder="0" applyAlignment="0" applyProtection="0"/>
    <xf numFmtId="0" fontId="141" fillId="75" borderId="0" applyNumberFormat="0" applyBorder="0" applyAlignment="0" applyProtection="0"/>
    <xf numFmtId="0" fontId="92" fillId="43" borderId="0" applyNumberFormat="0" applyBorder="0" applyAlignment="0" applyProtection="0"/>
    <xf numFmtId="0" fontId="92" fillId="50" borderId="0" applyNumberFormat="0" applyBorder="0" applyAlignment="0" applyProtection="0"/>
    <xf numFmtId="0" fontId="117" fillId="79" borderId="0" applyNumberFormat="0" applyBorder="0" applyAlignment="0" applyProtection="0"/>
    <xf numFmtId="0" fontId="92" fillId="64" borderId="0" applyNumberFormat="0" applyBorder="0" applyAlignment="0" applyProtection="0"/>
    <xf numFmtId="0" fontId="117" fillId="87" borderId="0" applyNumberFormat="0" applyBorder="0" applyAlignment="0" applyProtection="0"/>
    <xf numFmtId="0" fontId="139" fillId="65" borderId="24" applyNumberFormat="0" applyAlignment="0" applyProtection="0"/>
    <xf numFmtId="0" fontId="142" fillId="86" borderId="32" applyNumberFormat="0" applyAlignment="0" applyProtection="0"/>
    <xf numFmtId="168" fontId="33" fillId="0" borderId="0" applyBorder="0" applyProtection="0"/>
    <xf numFmtId="0" fontId="143" fillId="0" borderId="0"/>
    <xf numFmtId="0" fontId="144" fillId="57" borderId="0" applyNumberFormat="0" applyBorder="0" applyAlignment="0" applyProtection="0"/>
    <xf numFmtId="0" fontId="148" fillId="0" borderId="0"/>
    <xf numFmtId="0" fontId="148" fillId="40" borderId="22" applyNumberFormat="0" applyFont="0" applyAlignment="0" applyProtection="0"/>
    <xf numFmtId="42" fontId="127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148" fillId="0" borderId="0"/>
    <xf numFmtId="0" fontId="143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33" fillId="0" borderId="0"/>
    <xf numFmtId="0" fontId="76" fillId="0" borderId="0"/>
    <xf numFmtId="0" fontId="148" fillId="0" borderId="0"/>
    <xf numFmtId="0" fontId="148" fillId="0" borderId="0"/>
    <xf numFmtId="0" fontId="148" fillId="0" borderId="0"/>
    <xf numFmtId="0" fontId="94" fillId="0" borderId="0"/>
    <xf numFmtId="0" fontId="148" fillId="0" borderId="0"/>
    <xf numFmtId="0" fontId="148" fillId="0" borderId="0"/>
    <xf numFmtId="0" fontId="76" fillId="0" borderId="0"/>
    <xf numFmtId="0" fontId="7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40" borderId="22" applyNumberFormat="0" applyFont="0" applyAlignment="0" applyProtection="0"/>
    <xf numFmtId="166" fontId="148" fillId="0" borderId="0" applyFont="0" applyFill="0" applyBorder="0" applyAlignment="0" applyProtection="0"/>
    <xf numFmtId="0" fontId="148" fillId="0" borderId="0"/>
    <xf numFmtId="0" fontId="148" fillId="40" borderId="22" applyNumberFormat="0" applyFont="0" applyAlignment="0" applyProtection="0"/>
    <xf numFmtId="166" fontId="148" fillId="0" borderId="0" applyFont="0" applyFill="0" applyBorder="0" applyAlignment="0" applyProtection="0"/>
    <xf numFmtId="0" fontId="148" fillId="0" borderId="0"/>
    <xf numFmtId="0" fontId="148" fillId="40" borderId="22" applyNumberFormat="0" applyFont="0" applyAlignment="0" applyProtection="0"/>
    <xf numFmtId="166" fontId="148" fillId="0" borderId="0" applyFont="0" applyFill="0" applyBorder="0" applyAlignment="0" applyProtection="0"/>
    <xf numFmtId="0" fontId="148" fillId="0" borderId="0"/>
    <xf numFmtId="0" fontId="148" fillId="40" borderId="22" applyNumberFormat="0" applyFont="0" applyAlignment="0" applyProtection="0"/>
    <xf numFmtId="0" fontId="76" fillId="0" borderId="0"/>
    <xf numFmtId="0" fontId="148" fillId="0" borderId="0"/>
    <xf numFmtId="0" fontId="33" fillId="0" borderId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6" fillId="0" borderId="0" applyBorder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33" fillId="88" borderId="38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0" fontId="148" fillId="40" borderId="22" applyNumberFormat="0" applyFont="0" applyAlignment="0" applyProtection="0"/>
    <xf numFmtId="9" fontId="127" fillId="0" borderId="0" applyFont="0" applyFill="0" applyBorder="0" applyAlignment="0" applyProtection="0"/>
    <xf numFmtId="168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0" fontId="118" fillId="0" borderId="36" applyNumberFormat="0" applyFill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166" fontId="76" fillId="0" borderId="0" applyFont="0" applyFill="0" applyBorder="0" applyAlignment="0" applyProtection="0"/>
    <xf numFmtId="0" fontId="130" fillId="0" borderId="31" applyNumberFormat="0" applyFill="0" applyAlignment="0" applyProtection="0"/>
    <xf numFmtId="166" fontId="148" fillId="0" borderId="0" applyFont="0" applyFill="0" applyBorder="0" applyAlignment="0" applyProtection="0"/>
    <xf numFmtId="0" fontId="12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21" fillId="0" borderId="33" applyNumberFormat="0" applyFill="0" applyAlignment="0" applyProtection="0"/>
    <xf numFmtId="0" fontId="137" fillId="0" borderId="34" applyNumberFormat="0" applyFill="0" applyAlignment="0" applyProtection="0"/>
    <xf numFmtId="0" fontId="116" fillId="0" borderId="30" applyNumberFormat="0" applyFill="0" applyAlignment="0" applyProtection="0"/>
    <xf numFmtId="0" fontId="147" fillId="0" borderId="39" applyNumberFormat="0" applyFill="0" applyAlignment="0" applyProtection="0"/>
    <xf numFmtId="0" fontId="130" fillId="0" borderId="0" applyNumberFormat="0" applyFill="0" applyBorder="0" applyAlignment="0" applyProtection="0"/>
    <xf numFmtId="0" fontId="103" fillId="0" borderId="29" applyNumberFormat="0" applyFill="0" applyAlignment="0" applyProtection="0"/>
    <xf numFmtId="0" fontId="145" fillId="0" borderId="37" applyNumberFormat="0" applyFill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76" fillId="0" borderId="0" applyBorder="0" applyAlignment="0" applyProtection="0"/>
    <xf numFmtId="166" fontId="76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66" fontId="76" fillId="0" borderId="0" applyFont="0" applyFill="0" applyBorder="0" applyAlignment="0" applyProtection="0"/>
    <xf numFmtId="43" fontId="148" fillId="0" borderId="0" applyFont="0" applyFill="0" applyBorder="0" applyAlignment="0" applyProtection="0"/>
    <xf numFmtId="169" fontId="143" fillId="0" borderId="0" applyBorder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0" fontId="151" fillId="0" borderId="0"/>
    <xf numFmtId="169" fontId="159" fillId="0" borderId="0" applyBorder="0" applyProtection="0"/>
    <xf numFmtId="166" fontId="151" fillId="0" borderId="0" applyFont="0" applyFill="0" applyBorder="0" applyAlignment="0" applyProtection="0"/>
    <xf numFmtId="0" fontId="151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125" fillId="0" borderId="0" applyBorder="0" applyProtection="0"/>
    <xf numFmtId="0" fontId="26" fillId="0" borderId="0"/>
    <xf numFmtId="0" fontId="26" fillId="46" borderId="0" applyNumberFormat="0" applyBorder="0" applyAlignment="0" applyProtection="0"/>
    <xf numFmtId="43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9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46" borderId="0" applyNumberFormat="0" applyBorder="0" applyAlignment="0" applyProtection="0"/>
    <xf numFmtId="44" fontId="26" fillId="0" borderId="0" applyFont="0" applyFill="0" applyBorder="0" applyAlignment="0" applyProtection="0"/>
    <xf numFmtId="0" fontId="26" fillId="40" borderId="22" applyNumberFormat="0" applyFont="0" applyAlignment="0" applyProtection="0"/>
    <xf numFmtId="0" fontId="26" fillId="0" borderId="0"/>
    <xf numFmtId="0" fontId="26" fillId="0" borderId="0"/>
    <xf numFmtId="0" fontId="26" fillId="55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0" borderId="0"/>
    <xf numFmtId="0" fontId="26" fillId="53" borderId="0" applyNumberFormat="0" applyBorder="0" applyAlignment="0" applyProtection="0"/>
    <xf numFmtId="0" fontId="26" fillId="41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53" borderId="0" applyNumberFormat="0" applyBorder="0" applyAlignment="0" applyProtection="0"/>
    <xf numFmtId="0" fontId="26" fillId="55" borderId="0" applyNumberFormat="0" applyBorder="0" applyAlignment="0" applyProtection="0"/>
    <xf numFmtId="0" fontId="26" fillId="15" borderId="0" applyNumberFormat="0" applyBorder="0" applyAlignment="0" applyProtection="0"/>
    <xf numFmtId="0" fontId="26" fillId="53" borderId="0" applyNumberFormat="0" applyBorder="0" applyAlignment="0" applyProtection="0"/>
    <xf numFmtId="0" fontId="26" fillId="55" borderId="0" applyNumberFormat="0" applyBorder="0" applyAlignment="0" applyProtection="0"/>
    <xf numFmtId="0" fontId="26" fillId="53" borderId="0" applyNumberFormat="0" applyBorder="0" applyAlignment="0" applyProtection="0"/>
    <xf numFmtId="0" fontId="26" fillId="48" borderId="0" applyNumberFormat="0" applyBorder="0" applyAlignment="0" applyProtection="0"/>
    <xf numFmtId="0" fontId="26" fillId="53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15" borderId="0" applyNumberFormat="0" applyBorder="0" applyAlignment="0" applyProtection="0"/>
    <xf numFmtId="0" fontId="26" fillId="51" borderId="0" applyNumberFormat="0" applyBorder="0" applyAlignment="0" applyProtection="0"/>
    <xf numFmtId="0" fontId="26" fillId="48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15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44" fontId="94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62" borderId="0" applyNumberFormat="0" applyBorder="0" applyAlignment="0" applyProtection="0"/>
    <xf numFmtId="0" fontId="26" fillId="48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0" borderId="0"/>
    <xf numFmtId="0" fontId="26" fillId="41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62" borderId="0" applyNumberFormat="0" applyBorder="0" applyAlignment="0" applyProtection="0"/>
    <xf numFmtId="43" fontId="76" fillId="0" borderId="0" applyFont="0" applyFill="0" applyBorder="0" applyAlignment="0" applyProtection="0"/>
    <xf numFmtId="0" fontId="26" fillId="0" borderId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46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51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15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39" borderId="0" applyNumberFormat="0" applyBorder="0" applyAlignment="0" applyProtection="0"/>
    <xf numFmtId="0" fontId="26" fillId="55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53" borderId="0" applyNumberFormat="0" applyBorder="0" applyAlignment="0" applyProtection="0"/>
    <xf numFmtId="0" fontId="26" fillId="62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0" borderId="22" applyNumberFormat="0" applyFont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41" fontId="94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43" fontId="26" fillId="0" borderId="0" applyFont="0" applyFill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53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55" borderId="0" applyNumberFormat="0" applyBorder="0" applyAlignment="0" applyProtection="0"/>
    <xf numFmtId="0" fontId="26" fillId="39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3" borderId="0" applyNumberFormat="0" applyBorder="0" applyAlignment="0" applyProtection="0"/>
    <xf numFmtId="0" fontId="26" fillId="46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0" borderId="22" applyNumberFormat="0" applyFont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0" borderId="22" applyNumberFormat="0" applyFont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46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0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0" borderId="22" applyNumberFormat="0" applyFont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0" borderId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2" fontId="94" fillId="0" borderId="0" applyFont="0" applyFill="0" applyBorder="0" applyAlignment="0" applyProtection="0"/>
    <xf numFmtId="0" fontId="26" fillId="0" borderId="0"/>
    <xf numFmtId="0" fontId="7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0" fontId="26" fillId="0" borderId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9" fontId="94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6" fillId="0" borderId="0" applyBorder="0" applyAlignment="0" applyProtection="0"/>
    <xf numFmtId="43" fontId="7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76" fillId="0" borderId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6" borderId="0" applyNumberFormat="0" applyBorder="0" applyAlignment="0" applyProtection="0"/>
    <xf numFmtId="43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9" borderId="0" applyNumberFormat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6" fillId="46" borderId="0" applyNumberFormat="0" applyBorder="0" applyAlignment="0" applyProtection="0"/>
    <xf numFmtId="44" fontId="26" fillId="0" borderId="0" applyFont="0" applyFill="0" applyBorder="0" applyAlignment="0" applyProtection="0"/>
    <xf numFmtId="0" fontId="26" fillId="40" borderId="22" applyNumberFormat="0" applyFont="0" applyAlignment="0" applyProtection="0"/>
    <xf numFmtId="0" fontId="26" fillId="0" borderId="0"/>
    <xf numFmtId="0" fontId="26" fillId="0" borderId="0"/>
    <xf numFmtId="0" fontId="26" fillId="55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0" borderId="0"/>
    <xf numFmtId="0" fontId="26" fillId="53" borderId="0" applyNumberFormat="0" applyBorder="0" applyAlignment="0" applyProtection="0"/>
    <xf numFmtId="0" fontId="26" fillId="41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53" borderId="0" applyNumberFormat="0" applyBorder="0" applyAlignment="0" applyProtection="0"/>
    <xf numFmtId="0" fontId="26" fillId="55" borderId="0" applyNumberFormat="0" applyBorder="0" applyAlignment="0" applyProtection="0"/>
    <xf numFmtId="0" fontId="26" fillId="15" borderId="0" applyNumberFormat="0" applyBorder="0" applyAlignment="0" applyProtection="0"/>
    <xf numFmtId="0" fontId="26" fillId="53" borderId="0" applyNumberFormat="0" applyBorder="0" applyAlignment="0" applyProtection="0"/>
    <xf numFmtId="0" fontId="26" fillId="55" borderId="0" applyNumberFormat="0" applyBorder="0" applyAlignment="0" applyProtection="0"/>
    <xf numFmtId="0" fontId="26" fillId="53" borderId="0" applyNumberFormat="0" applyBorder="0" applyAlignment="0" applyProtection="0"/>
    <xf numFmtId="44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53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15" borderId="0" applyNumberFormat="0" applyBorder="0" applyAlignment="0" applyProtection="0"/>
    <xf numFmtId="0" fontId="26" fillId="51" borderId="0" applyNumberFormat="0" applyBorder="0" applyAlignment="0" applyProtection="0"/>
    <xf numFmtId="0" fontId="26" fillId="48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15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44" fontId="94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62" borderId="0" applyNumberFormat="0" applyBorder="0" applyAlignment="0" applyProtection="0"/>
    <xf numFmtId="0" fontId="26" fillId="48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1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0" borderId="0"/>
    <xf numFmtId="0" fontId="26" fillId="41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46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0" borderId="0"/>
    <xf numFmtId="0" fontId="26" fillId="51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54" borderId="0" applyNumberFormat="0" applyBorder="0" applyAlignment="0" applyProtection="0"/>
    <xf numFmtId="0" fontId="26" fillId="39" borderId="0" applyNumberFormat="0" applyBorder="0" applyAlignment="0" applyProtection="0"/>
    <xf numFmtId="0" fontId="26" fillId="15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0" borderId="0"/>
    <xf numFmtId="0" fontId="26" fillId="39" borderId="0" applyNumberFormat="0" applyBorder="0" applyAlignment="0" applyProtection="0"/>
    <xf numFmtId="0" fontId="26" fillId="55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62" borderId="0" applyNumberFormat="0" applyBorder="0" applyAlignment="0" applyProtection="0"/>
    <xf numFmtId="0" fontId="26" fillId="39" borderId="0" applyNumberFormat="0" applyBorder="0" applyAlignment="0" applyProtection="0"/>
    <xf numFmtId="0" fontId="26" fillId="53" borderId="0" applyNumberFormat="0" applyBorder="0" applyAlignment="0" applyProtection="0"/>
    <xf numFmtId="0" fontId="26" fillId="62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0" borderId="22" applyNumberFormat="0" applyFont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41" fontId="94" fillId="0" borderId="0" applyFont="0" applyFill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43" fontId="26" fillId="0" borderId="0" applyFont="0" applyFill="0" applyBorder="0" applyAlignment="0" applyProtection="0"/>
    <xf numFmtId="0" fontId="26" fillId="51" borderId="0" applyNumberFormat="0" applyBorder="0" applyAlignment="0" applyProtection="0"/>
    <xf numFmtId="0" fontId="26" fillId="4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47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0" borderId="0"/>
    <xf numFmtId="0" fontId="26" fillId="15" borderId="0" applyNumberFormat="0" applyBorder="0" applyAlignment="0" applyProtection="0"/>
    <xf numFmtId="0" fontId="26" fillId="53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15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1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1" borderId="0" applyNumberFormat="0" applyBorder="0" applyAlignment="0" applyProtection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0" borderId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55" borderId="0" applyNumberFormat="0" applyBorder="0" applyAlignment="0" applyProtection="0"/>
    <xf numFmtId="0" fontId="26" fillId="39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3" borderId="0" applyNumberFormat="0" applyBorder="0" applyAlignment="0" applyProtection="0"/>
    <xf numFmtId="0" fontId="26" fillId="46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0" borderId="22" applyNumberFormat="0" applyFont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40" borderId="22" applyNumberFormat="0" applyFont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133" fillId="58" borderId="32" applyNumberFormat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46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4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51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0" borderId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0" borderId="22" applyNumberFormat="0" applyFont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0" borderId="0"/>
    <xf numFmtId="0" fontId="26" fillId="0" borderId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43" fontId="26" fillId="0" borderId="0" applyFont="0" applyFill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0" borderId="0"/>
    <xf numFmtId="0" fontId="123" fillId="58" borderId="27" applyNumberFormat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43" fontId="26" fillId="0" borderId="0" applyFont="0" applyFill="0" applyBorder="0" applyAlignment="0" applyProtection="0"/>
    <xf numFmtId="0" fontId="142" fillId="86" borderId="32" applyNumberFormat="0" applyAlignment="0" applyProtection="0"/>
    <xf numFmtId="0" fontId="26" fillId="0" borderId="0"/>
    <xf numFmtId="0" fontId="26" fillId="40" borderId="22" applyNumberFormat="0" applyFont="0" applyAlignment="0" applyProtection="0"/>
    <xf numFmtId="42" fontId="94" fillId="0" borderId="0" applyFont="0" applyFill="0" applyBorder="0" applyAlignment="0" applyProtection="0"/>
    <xf numFmtId="0" fontId="26" fillId="0" borderId="0"/>
    <xf numFmtId="0" fontId="7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43" fontId="26" fillId="0" borderId="0" applyFont="0" applyFill="0" applyBorder="0" applyAlignment="0" applyProtection="0"/>
    <xf numFmtId="0" fontId="26" fillId="0" borderId="0"/>
    <xf numFmtId="0" fontId="26" fillId="40" borderId="22" applyNumberFormat="0" applyFont="0" applyAlignment="0" applyProtection="0"/>
    <xf numFmtId="0" fontId="26" fillId="0" borderId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33" fillId="88" borderId="38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0" fontId="26" fillId="40" borderId="22" applyNumberFormat="0" applyFont="0" applyAlignment="0" applyProtection="0"/>
    <xf numFmtId="9" fontId="94" fillId="0" borderId="0" applyFont="0" applyFill="0" applyBorder="0" applyAlignment="0" applyProtection="0"/>
    <xf numFmtId="0" fontId="174" fillId="0" borderId="0" applyBorder="0" applyProtection="0"/>
    <xf numFmtId="43" fontId="26" fillId="0" borderId="0" applyFont="0" applyFill="0" applyBorder="0" applyAlignment="0" applyProtection="0"/>
    <xf numFmtId="0" fontId="145" fillId="0" borderId="37" applyNumberFormat="0" applyFill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76" fillId="0" borderId="0" applyBorder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145" fillId="0" borderId="37" applyNumberFormat="0" applyFill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3" fillId="88" borderId="38" applyNumberFormat="0" applyFont="0" applyAlignment="0" applyProtection="0"/>
    <xf numFmtId="0" fontId="142" fillId="86" borderId="32" applyNumberFormat="0" applyAlignment="0" applyProtection="0"/>
    <xf numFmtId="0" fontId="123" fillId="58" borderId="27" applyNumberFormat="0" applyAlignment="0" applyProtection="0"/>
    <xf numFmtId="0" fontId="133" fillId="58" borderId="32" applyNumberFormat="0" applyAlignment="0" applyProtection="0"/>
    <xf numFmtId="0" fontId="133" fillId="58" borderId="32" applyNumberFormat="0" applyAlignment="0" applyProtection="0"/>
    <xf numFmtId="0" fontId="145" fillId="0" borderId="37" applyNumberFormat="0" applyFill="0" applyAlignment="0" applyProtection="0"/>
    <xf numFmtId="0" fontId="123" fillId="58" borderId="27" applyNumberFormat="0" applyAlignment="0" applyProtection="0"/>
    <xf numFmtId="44" fontId="26" fillId="0" borderId="0" applyFont="0" applyFill="0" applyBorder="0" applyAlignment="0" applyProtection="0"/>
    <xf numFmtId="0" fontId="142" fillId="86" borderId="32" applyNumberFormat="0" applyAlignment="0" applyProtection="0"/>
    <xf numFmtId="0" fontId="33" fillId="88" borderId="38" applyNumberFormat="0" applyFont="0" applyAlignment="0" applyProtection="0"/>
    <xf numFmtId="0" fontId="33" fillId="88" borderId="38" applyNumberFormat="0" applyFont="0" applyAlignment="0" applyProtection="0"/>
    <xf numFmtId="0" fontId="145" fillId="0" borderId="37" applyNumberFormat="0" applyFill="0" applyAlignment="0" applyProtection="0"/>
    <xf numFmtId="44" fontId="26" fillId="0" borderId="0" applyFont="0" applyFill="0" applyBorder="0" applyAlignment="0" applyProtection="0"/>
    <xf numFmtId="0" fontId="142" fillId="86" borderId="32" applyNumberFormat="0" applyAlignment="0" applyProtection="0"/>
    <xf numFmtId="0" fontId="123" fillId="58" borderId="27" applyNumberFormat="0" applyAlignment="0" applyProtection="0"/>
    <xf numFmtId="0" fontId="133" fillId="58" borderId="32" applyNumberFormat="0" applyAlignment="0" applyProtection="0"/>
    <xf numFmtId="0" fontId="133" fillId="58" borderId="32" applyNumberFormat="0" applyAlignment="0" applyProtection="0"/>
    <xf numFmtId="0" fontId="123" fillId="58" borderId="27" applyNumberFormat="0" applyAlignment="0" applyProtection="0"/>
    <xf numFmtId="0" fontId="142" fillId="86" borderId="32" applyNumberFormat="0" applyAlignment="0" applyProtection="0"/>
    <xf numFmtId="0" fontId="33" fillId="88" borderId="38" applyNumberFormat="0" applyFont="0" applyAlignment="0" applyProtection="0"/>
    <xf numFmtId="0" fontId="145" fillId="0" borderId="37" applyNumberFormat="0" applyFill="0" applyAlignment="0" applyProtection="0"/>
    <xf numFmtId="44" fontId="26" fillId="0" borderId="0" applyFont="0" applyFill="0" applyBorder="0" applyAlignment="0" applyProtection="0"/>
    <xf numFmtId="0" fontId="26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5" fillId="46" borderId="0" applyNumberFormat="0" applyBorder="0" applyAlignment="0" applyProtection="0"/>
    <xf numFmtId="43" fontId="25" fillId="0" borderId="0" applyFont="0" applyFill="0" applyBorder="0" applyAlignment="0" applyProtection="0"/>
    <xf numFmtId="0" fontId="25" fillId="48" borderId="0" applyNumberFormat="0" applyBorder="0" applyAlignment="0" applyProtection="0"/>
    <xf numFmtId="0" fontId="25" fillId="9" borderId="0" applyNumberFormat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46" borderId="0" applyNumberFormat="0" applyBorder="0" applyAlignment="0" applyProtection="0"/>
    <xf numFmtId="44" fontId="25" fillId="0" borderId="0" applyFont="0" applyFill="0" applyBorder="0" applyAlignment="0" applyProtection="0"/>
    <xf numFmtId="0" fontId="25" fillId="40" borderId="22" applyNumberFormat="0" applyFont="0" applyAlignment="0" applyProtection="0"/>
    <xf numFmtId="0" fontId="25" fillId="0" borderId="0"/>
    <xf numFmtId="0" fontId="25" fillId="0" borderId="0"/>
    <xf numFmtId="0" fontId="25" fillId="55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0" borderId="0"/>
    <xf numFmtId="0" fontId="25" fillId="53" borderId="0" applyNumberFormat="0" applyBorder="0" applyAlignment="0" applyProtection="0"/>
    <xf numFmtId="0" fontId="25" fillId="41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53" borderId="0" applyNumberFormat="0" applyBorder="0" applyAlignment="0" applyProtection="0"/>
    <xf numFmtId="0" fontId="25" fillId="55" borderId="0" applyNumberFormat="0" applyBorder="0" applyAlignment="0" applyProtection="0"/>
    <xf numFmtId="0" fontId="25" fillId="15" borderId="0" applyNumberFormat="0" applyBorder="0" applyAlignment="0" applyProtection="0"/>
    <xf numFmtId="0" fontId="25" fillId="53" borderId="0" applyNumberFormat="0" applyBorder="0" applyAlignment="0" applyProtection="0"/>
    <xf numFmtId="0" fontId="25" fillId="55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53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15" borderId="0" applyNumberFormat="0" applyBorder="0" applyAlignment="0" applyProtection="0"/>
    <xf numFmtId="0" fontId="25" fillId="51" borderId="0" applyNumberFormat="0" applyBorder="0" applyAlignment="0" applyProtection="0"/>
    <xf numFmtId="0" fontId="25" fillId="48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15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6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62" borderId="0" applyNumberFormat="0" applyBorder="0" applyAlignment="0" applyProtection="0"/>
    <xf numFmtId="0" fontId="25" fillId="48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1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0" borderId="0"/>
    <xf numFmtId="0" fontId="25" fillId="41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46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0" borderId="0"/>
    <xf numFmtId="0" fontId="25" fillId="51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54" borderId="0" applyNumberFormat="0" applyBorder="0" applyAlignment="0" applyProtection="0"/>
    <xf numFmtId="0" fontId="25" fillId="39" borderId="0" applyNumberFormat="0" applyBorder="0" applyAlignment="0" applyProtection="0"/>
    <xf numFmtId="0" fontId="25" fillId="15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0" borderId="0"/>
    <xf numFmtId="0" fontId="25" fillId="39" borderId="0" applyNumberFormat="0" applyBorder="0" applyAlignment="0" applyProtection="0"/>
    <xf numFmtId="0" fontId="25" fillId="55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62" borderId="0" applyNumberFormat="0" applyBorder="0" applyAlignment="0" applyProtection="0"/>
    <xf numFmtId="0" fontId="25" fillId="39" borderId="0" applyNumberFormat="0" applyBorder="0" applyAlignment="0" applyProtection="0"/>
    <xf numFmtId="0" fontId="25" fillId="53" borderId="0" applyNumberFormat="0" applyBorder="0" applyAlignment="0" applyProtection="0"/>
    <xf numFmtId="0" fontId="25" fillId="62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47" borderId="0" applyNumberFormat="0" applyBorder="0" applyAlignment="0" applyProtection="0"/>
    <xf numFmtId="0" fontId="25" fillId="41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0" borderId="22" applyNumberFormat="0" applyFont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41" fontId="94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43" fontId="25" fillId="0" borderId="0" applyFont="0" applyFill="0" applyBorder="0" applyAlignment="0" applyProtection="0"/>
    <xf numFmtId="0" fontId="25" fillId="51" borderId="0" applyNumberFormat="0" applyBorder="0" applyAlignment="0" applyProtection="0"/>
    <xf numFmtId="0" fontId="25" fillId="47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47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0" borderId="0"/>
    <xf numFmtId="0" fontId="25" fillId="15" borderId="0" applyNumberFormat="0" applyBorder="0" applyAlignment="0" applyProtection="0"/>
    <xf numFmtId="0" fontId="25" fillId="53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15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1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1" borderId="0" applyNumberFormat="0" applyBorder="0" applyAlignment="0" applyProtection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0" borderId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55" borderId="0" applyNumberFormat="0" applyBorder="0" applyAlignment="0" applyProtection="0"/>
    <xf numFmtId="0" fontId="25" fillId="39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3" borderId="0" applyNumberFormat="0" applyBorder="0" applyAlignment="0" applyProtection="0"/>
    <xf numFmtId="0" fontId="25" fillId="46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0" borderId="22" applyNumberFormat="0" applyFont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40" borderId="22" applyNumberFormat="0" applyFont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46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9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51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0" borderId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0" borderId="22" applyNumberFormat="0" applyFont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0" borderId="0"/>
    <xf numFmtId="0" fontId="25" fillId="0" borderId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43" fontId="25" fillId="0" borderId="0" applyFont="0" applyFill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0" borderId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0" borderId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0" fontId="25" fillId="40" borderId="22" applyNumberFormat="0" applyFont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6" fillId="0" borderId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76" fillId="0" borderId="0"/>
    <xf numFmtId="43" fontId="76" fillId="0" borderId="0" applyFont="0" applyFill="0" applyBorder="0" applyAlignment="0" applyProtection="0"/>
    <xf numFmtId="0" fontId="76" fillId="0" borderId="0"/>
    <xf numFmtId="0" fontId="178" fillId="0" borderId="0"/>
    <xf numFmtId="0" fontId="192" fillId="0" borderId="0"/>
    <xf numFmtId="179" fontId="192" fillId="0" borderId="0" applyBorder="0" applyProtection="0"/>
    <xf numFmtId="183" fontId="192" fillId="0" borderId="0" applyBorder="0" applyProtection="0"/>
  </cellStyleXfs>
  <cellXfs count="1095">
    <xf numFmtId="0" fontId="0" fillId="0" borderId="0" xfId="0"/>
    <xf numFmtId="0" fontId="0" fillId="0" borderId="0" xfId="0" applyProtection="1">
      <protection locked="0"/>
    </xf>
    <xf numFmtId="0" fontId="33" fillId="0" borderId="0" xfId="528" applyAlignment="1" applyProtection="1">
      <alignment vertical="center"/>
      <protection locked="0"/>
    </xf>
    <xf numFmtId="169" fontId="35" fillId="0" borderId="0" xfId="503" applyNumberFormat="1" applyFont="1" applyAlignment="1" applyProtection="1">
      <alignment horizontal="center" vertical="center" wrapText="1"/>
      <protection locked="0"/>
    </xf>
    <xf numFmtId="0" fontId="39" fillId="5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40" fillId="7" borderId="1" xfId="0" applyFont="1" applyFill="1" applyBorder="1" applyAlignment="1">
      <alignment horizontal="center" vertical="center" wrapText="1"/>
    </xf>
    <xf numFmtId="0" fontId="39" fillId="5" borderId="1" xfId="0" applyFont="1" applyFill="1" applyBorder="1" applyAlignment="1">
      <alignment horizontal="center" vertical="center"/>
    </xf>
    <xf numFmtId="0" fontId="39" fillId="8" borderId="1" xfId="0" applyFont="1" applyFill="1" applyBorder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 applyProtection="1">
      <alignment vertical="center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Protection="1">
      <protection locked="0"/>
    </xf>
    <xf numFmtId="0" fontId="44" fillId="0" borderId="0" xfId="528" applyFont="1" applyAlignment="1" applyProtection="1">
      <alignment vertical="center"/>
      <protection locked="0"/>
    </xf>
    <xf numFmtId="0" fontId="47" fillId="0" borderId="0" xfId="0" applyFont="1" applyProtection="1">
      <protection locked="0"/>
    </xf>
    <xf numFmtId="0" fontId="46" fillId="0" borderId="0" xfId="0" applyFont="1" applyAlignment="1" applyProtection="1">
      <alignment horizontal="center"/>
      <protection locked="0"/>
    </xf>
    <xf numFmtId="0" fontId="47" fillId="0" borderId="0" xfId="0" applyFont="1" applyAlignment="1" applyProtection="1">
      <alignment horizontal="center"/>
      <protection locked="0"/>
    </xf>
    <xf numFmtId="43" fontId="48" fillId="11" borderId="1" xfId="3" applyFont="1" applyFill="1" applyBorder="1" applyAlignment="1" applyProtection="1">
      <alignment vertical="center" wrapText="1"/>
      <protection locked="0"/>
    </xf>
    <xf numFmtId="44" fontId="48" fillId="11" borderId="1" xfId="10" applyFont="1" applyFill="1" applyBorder="1" applyAlignment="1" applyProtection="1">
      <alignment vertical="center"/>
      <protection locked="0"/>
    </xf>
    <xf numFmtId="44" fontId="49" fillId="12" borderId="1" xfId="10" applyFont="1" applyFill="1" applyBorder="1" applyAlignment="1" applyProtection="1"/>
    <xf numFmtId="0" fontId="49" fillId="0" borderId="0" xfId="0" applyFont="1" applyProtection="1">
      <protection locked="0"/>
    </xf>
    <xf numFmtId="43" fontId="48" fillId="11" borderId="1" xfId="3" applyFont="1" applyFill="1" applyBorder="1" applyAlignment="1" applyProtection="1">
      <alignment wrapText="1"/>
      <protection locked="0"/>
    </xf>
    <xf numFmtId="44" fontId="48" fillId="11" borderId="1" xfId="10" applyFont="1" applyFill="1" applyBorder="1" applyAlignment="1" applyProtection="1">
      <protection locked="0"/>
    </xf>
    <xf numFmtId="44" fontId="47" fillId="0" borderId="0" xfId="10" applyFont="1" applyBorder="1" applyAlignment="1" applyProtection="1">
      <protection locked="0"/>
    </xf>
    <xf numFmtId="0" fontId="46" fillId="0" borderId="0" xfId="0" applyFont="1"/>
    <xf numFmtId="0" fontId="47" fillId="0" borderId="0" xfId="0" applyFont="1"/>
    <xf numFmtId="44" fontId="47" fillId="0" borderId="1" xfId="10" applyFont="1" applyBorder="1" applyAlignment="1" applyProtection="1">
      <protection locked="0"/>
    </xf>
    <xf numFmtId="44" fontId="49" fillId="12" borderId="7" xfId="10" applyFont="1" applyFill="1" applyBorder="1" applyAlignment="1" applyProtection="1"/>
    <xf numFmtId="0" fontId="49" fillId="0" borderId="0" xfId="0" applyFont="1"/>
    <xf numFmtId="44" fontId="47" fillId="14" borderId="1" xfId="10" applyFont="1" applyFill="1" applyBorder="1" applyAlignment="1" applyProtection="1"/>
    <xf numFmtId="170" fontId="47" fillId="15" borderId="1" xfId="0" applyNumberFormat="1" applyFont="1" applyFill="1" applyBorder="1"/>
    <xf numFmtId="44" fontId="47" fillId="15" borderId="1" xfId="10" applyFont="1" applyFill="1" applyBorder="1" applyAlignment="1" applyProtection="1"/>
    <xf numFmtId="0" fontId="51" fillId="0" borderId="0" xfId="0" applyFont="1" applyAlignment="1" applyProtection="1">
      <alignment horizontal="center"/>
      <protection locked="0"/>
    </xf>
    <xf numFmtId="44" fontId="46" fillId="0" borderId="1" xfId="10" applyFont="1" applyFill="1" applyBorder="1" applyAlignment="1" applyProtection="1">
      <protection locked="0"/>
    </xf>
    <xf numFmtId="170" fontId="46" fillId="16" borderId="1" xfId="0" applyNumberFormat="1" applyFont="1" applyFill="1" applyBorder="1"/>
    <xf numFmtId="0" fontId="45" fillId="13" borderId="1" xfId="0" applyFont="1" applyFill="1" applyBorder="1" applyAlignment="1">
      <alignment horizontal="center" vertical="center"/>
    </xf>
    <xf numFmtId="44" fontId="45" fillId="13" borderId="1" xfId="10" applyFont="1" applyFill="1" applyBorder="1" applyAlignment="1" applyProtection="1">
      <alignment vertical="center"/>
    </xf>
    <xf numFmtId="0" fontId="47" fillId="0" borderId="1" xfId="0" applyFont="1" applyBorder="1" applyAlignment="1" applyProtection="1">
      <alignment horizontal="center"/>
      <protection locked="0"/>
    </xf>
    <xf numFmtId="0" fontId="47" fillId="0" borderId="1" xfId="0" applyFont="1" applyBorder="1" applyAlignment="1" applyProtection="1">
      <alignment horizontal="center" vertical="center"/>
      <protection locked="0"/>
    </xf>
    <xf numFmtId="43" fontId="47" fillId="0" borderId="1" xfId="3" applyFont="1" applyFill="1" applyBorder="1" applyAlignment="1" applyProtection="1">
      <alignment horizontal="right"/>
      <protection locked="0"/>
    </xf>
    <xf numFmtId="44" fontId="48" fillId="13" borderId="1" xfId="10" applyFont="1" applyFill="1" applyBorder="1" applyAlignment="1" applyProtection="1">
      <alignment horizontal="center"/>
    </xf>
    <xf numFmtId="0" fontId="48" fillId="13" borderId="1" xfId="0" applyFont="1" applyFill="1" applyBorder="1" applyAlignment="1">
      <alignment horizontal="center"/>
    </xf>
    <xf numFmtId="43" fontId="50" fillId="0" borderId="1" xfId="3" applyFont="1" applyFill="1" applyBorder="1" applyAlignment="1" applyProtection="1">
      <alignment horizontal="right"/>
      <protection locked="0"/>
    </xf>
    <xf numFmtId="0" fontId="47" fillId="0" borderId="1" xfId="0" applyFont="1" applyBorder="1" applyAlignment="1" applyProtection="1">
      <alignment horizontal="center" vertical="center" wrapText="1"/>
      <protection locked="0"/>
    </xf>
    <xf numFmtId="0" fontId="50" fillId="0" borderId="1" xfId="0" applyFont="1" applyBorder="1" applyProtection="1">
      <protection locked="0"/>
    </xf>
    <xf numFmtId="0" fontId="48" fillId="13" borderId="1" xfId="0" applyFont="1" applyFill="1" applyBorder="1" applyAlignment="1">
      <alignment horizontal="left"/>
    </xf>
    <xf numFmtId="4" fontId="52" fillId="13" borderId="1" xfId="0" applyNumberFormat="1" applyFont="1" applyFill="1" applyBorder="1" applyAlignment="1">
      <alignment horizontal="right"/>
    </xf>
    <xf numFmtId="0" fontId="45" fillId="13" borderId="1" xfId="0" applyFont="1" applyFill="1" applyBorder="1" applyAlignment="1">
      <alignment horizontal="center"/>
    </xf>
    <xf numFmtId="44" fontId="47" fillId="12" borderId="1" xfId="10" applyFont="1" applyFill="1" applyBorder="1" applyAlignment="1" applyProtection="1"/>
    <xf numFmtId="44" fontId="48" fillId="17" borderId="2" xfId="10" applyFont="1" applyFill="1" applyBorder="1" applyAlignment="1" applyProtection="1">
      <alignment wrapText="1"/>
    </xf>
    <xf numFmtId="0" fontId="46" fillId="0" borderId="0" xfId="0" applyFont="1" applyProtection="1">
      <protection locked="0"/>
    </xf>
    <xf numFmtId="44" fontId="46" fillId="0" borderId="0" xfId="10" applyFont="1" applyBorder="1" applyAlignment="1" applyProtection="1">
      <protection locked="0"/>
    </xf>
    <xf numFmtId="0" fontId="46" fillId="0" borderId="0" xfId="0" applyFont="1" applyAlignment="1" applyProtection="1">
      <alignment vertical="center"/>
      <protection locked="0"/>
    </xf>
    <xf numFmtId="0" fontId="46" fillId="18" borderId="1" xfId="0" applyFont="1" applyFill="1" applyBorder="1" applyAlignment="1">
      <alignment horizontal="center"/>
    </xf>
    <xf numFmtId="0" fontId="53" fillId="19" borderId="1" xfId="0" applyFont="1" applyFill="1" applyBorder="1" applyAlignment="1">
      <alignment wrapText="1"/>
    </xf>
    <xf numFmtId="44" fontId="53" fillId="19" borderId="1" xfId="10" applyFont="1" applyFill="1" applyBorder="1" applyAlignment="1" applyProtection="1"/>
    <xf numFmtId="4" fontId="47" fillId="0" borderId="0" xfId="0" applyNumberFormat="1" applyFont="1" applyProtection="1">
      <protection locked="0"/>
    </xf>
    <xf numFmtId="0" fontId="148" fillId="0" borderId="0" xfId="233" applyProtection="1">
      <protection locked="0"/>
    </xf>
    <xf numFmtId="169" fontId="34" fillId="0" borderId="0" xfId="503" applyNumberFormat="1" applyFont="1" applyAlignment="1" applyProtection="1">
      <alignment horizontal="center" vertical="center"/>
      <protection locked="0"/>
    </xf>
    <xf numFmtId="169" fontId="54" fillId="0" borderId="0" xfId="503" applyNumberFormat="1" applyFont="1" applyAlignment="1" applyProtection="1">
      <alignment horizontal="center" vertical="center"/>
      <protection locked="0"/>
    </xf>
    <xf numFmtId="0" fontId="55" fillId="0" borderId="0" xfId="533" applyFont="1" applyBorder="1" applyProtection="1">
      <protection locked="0"/>
    </xf>
    <xf numFmtId="0" fontId="56" fillId="0" borderId="0" xfId="533" applyFont="1" applyBorder="1" applyProtection="1">
      <protection locked="0"/>
    </xf>
    <xf numFmtId="0" fontId="61" fillId="20" borderId="0" xfId="533" applyFont="1" applyFill="1" applyBorder="1" applyAlignment="1" applyProtection="1">
      <alignment horizontal="center"/>
      <protection locked="0"/>
    </xf>
    <xf numFmtId="169" fontId="35" fillId="0" borderId="0" xfId="503" applyNumberFormat="1" applyFont="1" applyAlignment="1" applyProtection="1">
      <alignment vertical="center"/>
      <protection locked="0"/>
    </xf>
    <xf numFmtId="169" fontId="34" fillId="0" borderId="0" xfId="503" applyNumberFormat="1" applyFont="1" applyAlignment="1" applyProtection="1">
      <alignment vertical="center"/>
      <protection locked="0"/>
    </xf>
    <xf numFmtId="0" fontId="62" fillId="20" borderId="0" xfId="533" applyFont="1" applyFill="1" applyBorder="1" applyAlignment="1" applyProtection="1">
      <alignment vertical="center"/>
      <protection locked="0"/>
    </xf>
    <xf numFmtId="0" fontId="54" fillId="0" borderId="0" xfId="533" applyFont="1" applyBorder="1" applyAlignment="1" applyProtection="1">
      <alignment vertical="center"/>
      <protection locked="0"/>
    </xf>
    <xf numFmtId="17" fontId="54" fillId="23" borderId="1" xfId="533" applyNumberFormat="1" applyFont="1" applyFill="1" applyBorder="1" applyAlignment="1" applyProtection="1">
      <alignment horizontal="center" vertical="center" wrapText="1"/>
    </xf>
    <xf numFmtId="0" fontId="39" fillId="0" borderId="1" xfId="533" applyFont="1" applyBorder="1" applyAlignment="1" applyProtection="1">
      <alignment vertical="center"/>
    </xf>
    <xf numFmtId="0" fontId="54" fillId="0" borderId="1" xfId="533" applyFont="1" applyBorder="1" applyAlignment="1" applyProtection="1">
      <alignment horizontal="center" vertical="center"/>
      <protection locked="0"/>
    </xf>
    <xf numFmtId="0" fontId="39" fillId="0" borderId="1" xfId="533" applyFont="1" applyBorder="1" applyAlignment="1" applyProtection="1">
      <alignment vertical="center" wrapText="1"/>
    </xf>
    <xf numFmtId="0" fontId="54" fillId="23" borderId="1" xfId="533" applyFont="1" applyFill="1" applyBorder="1" applyAlignment="1" applyProtection="1">
      <alignment horizontal="center" vertical="center"/>
    </xf>
    <xf numFmtId="0" fontId="54" fillId="26" borderId="1" xfId="533" applyFont="1" applyFill="1" applyBorder="1" applyAlignment="1" applyProtection="1">
      <alignment horizontal="center" vertical="center"/>
      <protection locked="0"/>
    </xf>
    <xf numFmtId="0" fontId="40" fillId="27" borderId="1" xfId="533" applyFont="1" applyFill="1" applyBorder="1" applyAlignment="1" applyProtection="1">
      <alignment horizontal="center" vertical="center"/>
    </xf>
    <xf numFmtId="0" fontId="66" fillId="0" borderId="11" xfId="533" applyFont="1" applyBorder="1" applyAlignment="1" applyProtection="1">
      <alignment horizontal="center" wrapText="1"/>
      <protection locked="0"/>
    </xf>
    <xf numFmtId="0" fontId="67" fillId="0" borderId="0" xfId="533" applyFont="1" applyBorder="1" applyProtection="1">
      <protection locked="0"/>
    </xf>
    <xf numFmtId="0" fontId="68" fillId="0" borderId="0" xfId="533" applyFont="1" applyBorder="1" applyProtection="1">
      <protection locked="0"/>
    </xf>
    <xf numFmtId="0" fontId="69" fillId="0" borderId="0" xfId="533" applyFont="1" applyBorder="1" applyAlignment="1" applyProtection="1">
      <alignment horizontal="center"/>
      <protection locked="0"/>
    </xf>
    <xf numFmtId="0" fontId="68" fillId="0" borderId="0" xfId="533" applyFont="1" applyBorder="1" applyAlignment="1" applyProtection="1">
      <alignment horizontal="right"/>
      <protection locked="0"/>
    </xf>
    <xf numFmtId="0" fontId="70" fillId="0" borderId="11" xfId="533" applyFont="1" applyBorder="1" applyAlignment="1" applyProtection="1">
      <alignment horizontal="right"/>
      <protection locked="0"/>
    </xf>
    <xf numFmtId="0" fontId="70" fillId="0" borderId="11" xfId="533" applyFont="1" applyBorder="1" applyAlignment="1" applyProtection="1">
      <alignment horizontal="center"/>
      <protection locked="0"/>
    </xf>
    <xf numFmtId="0" fontId="70" fillId="0" borderId="11" xfId="533" applyFont="1" applyBorder="1" applyAlignment="1" applyProtection="1">
      <alignment horizontal="center"/>
    </xf>
    <xf numFmtId="0" fontId="70" fillId="0" borderId="11" xfId="533" applyFont="1" applyBorder="1" applyAlignment="1" applyProtection="1">
      <alignment horizontal="left"/>
      <protection locked="0"/>
    </xf>
    <xf numFmtId="0" fontId="70" fillId="0" borderId="0" xfId="533" applyFont="1" applyBorder="1" applyProtection="1">
      <protection locked="0"/>
    </xf>
    <xf numFmtId="0" fontId="70" fillId="0" borderId="0" xfId="533" applyFont="1" applyBorder="1" applyProtection="1"/>
    <xf numFmtId="0" fontId="70" fillId="0" borderId="14" xfId="533" applyFont="1" applyBorder="1" applyProtection="1">
      <protection locked="0"/>
    </xf>
    <xf numFmtId="169" fontId="68" fillId="0" borderId="0" xfId="533" applyNumberFormat="1" applyFont="1" applyBorder="1" applyAlignment="1" applyProtection="1">
      <alignment vertical="center"/>
    </xf>
    <xf numFmtId="169" fontId="68" fillId="0" borderId="0" xfId="533" applyNumberFormat="1" applyFont="1" applyBorder="1" applyAlignment="1" applyProtection="1">
      <alignment vertical="center"/>
      <protection locked="0"/>
    </xf>
    <xf numFmtId="0" fontId="71" fillId="0" borderId="0" xfId="533" applyFont="1" applyBorder="1" applyAlignment="1" applyProtection="1">
      <alignment horizontal="right"/>
      <protection locked="0"/>
    </xf>
    <xf numFmtId="0" fontId="72" fillId="0" borderId="0" xfId="533" applyFont="1" applyBorder="1" applyProtection="1">
      <protection locked="0"/>
    </xf>
    <xf numFmtId="172" fontId="72" fillId="0" borderId="0" xfId="533" applyNumberFormat="1" applyFont="1" applyBorder="1" applyProtection="1">
      <protection locked="0"/>
    </xf>
    <xf numFmtId="0" fontId="73" fillId="0" borderId="0" xfId="533" applyFont="1" applyBorder="1" applyProtection="1">
      <protection locked="0"/>
    </xf>
    <xf numFmtId="49" fontId="64" fillId="0" borderId="0" xfId="533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33" fillId="0" borderId="0" xfId="528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49" fontId="87" fillId="30" borderId="1" xfId="478" applyNumberFormat="1" applyFont="1" applyFill="1" applyBorder="1" applyAlignment="1">
      <alignment horizontal="center" vertical="center" wrapText="1"/>
    </xf>
    <xf numFmtId="4" fontId="88" fillId="30" borderId="1" xfId="3" applyNumberFormat="1" applyFont="1" applyFill="1" applyBorder="1" applyAlignment="1" applyProtection="1">
      <alignment horizontal="center" vertical="center"/>
    </xf>
    <xf numFmtId="0" fontId="89" fillId="0" borderId="1" xfId="0" applyFont="1" applyBorder="1" applyAlignment="1" applyProtection="1">
      <alignment vertical="center" wrapText="1"/>
      <protection locked="0"/>
    </xf>
    <xf numFmtId="4" fontId="90" fillId="0" borderId="1" xfId="3" applyNumberFormat="1" applyFont="1" applyFill="1" applyBorder="1" applyAlignment="1" applyProtection="1">
      <alignment vertical="center"/>
      <protection locked="0"/>
    </xf>
    <xf numFmtId="4" fontId="0" fillId="0" borderId="1" xfId="3" applyNumberFormat="1" applyFont="1" applyBorder="1" applyAlignment="1" applyProtection="1">
      <alignment vertical="center"/>
      <protection locked="0"/>
    </xf>
    <xf numFmtId="49" fontId="84" fillId="30" borderId="1" xfId="478" applyNumberFormat="1" applyFont="1" applyFill="1" applyBorder="1" applyAlignment="1">
      <alignment horizontal="left" vertical="center" wrapText="1"/>
    </xf>
    <xf numFmtId="4" fontId="91" fillId="31" borderId="1" xfId="3" applyNumberFormat="1" applyFont="1" applyFill="1" applyBorder="1" applyAlignment="1" applyProtection="1">
      <alignment vertical="center"/>
    </xf>
    <xf numFmtId="43" fontId="92" fillId="13" borderId="1" xfId="3" applyFont="1" applyFill="1" applyBorder="1" applyProtection="1"/>
    <xf numFmtId="4" fontId="86" fillId="29" borderId="1" xfId="3" applyNumberFormat="1" applyFont="1" applyFill="1" applyBorder="1" applyAlignment="1" applyProtection="1">
      <alignment horizontal="right" vertical="center"/>
    </xf>
    <xf numFmtId="0" fontId="94" fillId="0" borderId="0" xfId="507" applyProtection="1">
      <protection locked="0"/>
    </xf>
    <xf numFmtId="169" fontId="54" fillId="0" borderId="0" xfId="503" applyNumberFormat="1" applyFont="1" applyAlignment="1" applyProtection="1">
      <alignment vertical="center"/>
      <protection locked="0"/>
    </xf>
    <xf numFmtId="0" fontId="96" fillId="0" borderId="0" xfId="507" applyFont="1" applyAlignment="1" applyProtection="1">
      <alignment horizontal="center" vertical="center" wrapText="1"/>
      <protection locked="0"/>
    </xf>
    <xf numFmtId="0" fontId="97" fillId="0" borderId="0" xfId="507" applyFont="1" applyProtection="1">
      <protection locked="0"/>
    </xf>
    <xf numFmtId="0" fontId="96" fillId="0" borderId="0" xfId="507" applyFont="1" applyAlignment="1" applyProtection="1">
      <alignment horizontal="center"/>
      <protection locked="0"/>
    </xf>
    <xf numFmtId="44" fontId="100" fillId="13" borderId="1" xfId="10" applyFont="1" applyFill="1" applyBorder="1" applyAlignment="1" applyProtection="1">
      <protection locked="0"/>
    </xf>
    <xf numFmtId="0" fontId="101" fillId="0" borderId="1" xfId="0" applyFont="1" applyBorder="1" applyAlignment="1" applyProtection="1">
      <alignment horizontal="center"/>
      <protection locked="0"/>
    </xf>
    <xf numFmtId="44" fontId="0" fillId="0" borderId="1" xfId="10" applyFont="1" applyBorder="1" applyAlignment="1" applyProtection="1">
      <protection locked="0"/>
    </xf>
    <xf numFmtId="0" fontId="100" fillId="13" borderId="1" xfId="0" applyFont="1" applyFill="1" applyBorder="1"/>
    <xf numFmtId="173" fontId="100" fillId="13" borderId="1" xfId="0" applyNumberFormat="1" applyFont="1" applyFill="1" applyBorder="1"/>
    <xf numFmtId="44" fontId="100" fillId="13" borderId="1" xfId="10" applyFont="1" applyFill="1" applyBorder="1" applyAlignment="1" applyProtection="1"/>
    <xf numFmtId="0" fontId="76" fillId="0" borderId="0" xfId="510" applyProtection="1">
      <protection locked="0"/>
    </xf>
    <xf numFmtId="0" fontId="76" fillId="0" borderId="0" xfId="503" applyAlignment="1" applyProtection="1">
      <alignment vertical="center"/>
      <protection locked="0"/>
    </xf>
    <xf numFmtId="0" fontId="65" fillId="21" borderId="2" xfId="503" applyFont="1" applyFill="1" applyBorder="1" applyAlignment="1">
      <alignment vertical="center" wrapText="1"/>
    </xf>
    <xf numFmtId="169" fontId="105" fillId="31" borderId="1" xfId="503" applyNumberFormat="1" applyFont="1" applyFill="1" applyBorder="1" applyAlignment="1" applyProtection="1">
      <alignment horizontal="center" vertical="center"/>
      <protection locked="0"/>
    </xf>
    <xf numFmtId="0" fontId="97" fillId="0" borderId="0" xfId="503" applyFont="1" applyAlignment="1" applyProtection="1">
      <alignment vertical="center"/>
      <protection locked="0"/>
    </xf>
    <xf numFmtId="169" fontId="104" fillId="0" borderId="4" xfId="503" applyNumberFormat="1" applyFont="1" applyBorder="1" applyAlignment="1" applyProtection="1">
      <alignment vertical="center" wrapText="1"/>
      <protection locked="0"/>
    </xf>
    <xf numFmtId="169" fontId="97" fillId="0" borderId="0" xfId="503" applyNumberFormat="1" applyFont="1" applyAlignment="1" applyProtection="1">
      <alignment vertical="center"/>
      <protection locked="0"/>
    </xf>
    <xf numFmtId="171" fontId="80" fillId="0" borderId="0" xfId="533" applyNumberFormat="1" applyFont="1" applyBorder="1" applyAlignment="1" applyProtection="1">
      <alignment horizontal="center" vertical="center"/>
      <protection locked="0"/>
    </xf>
    <xf numFmtId="169" fontId="108" fillId="0" borderId="0" xfId="503" applyNumberFormat="1" applyFont="1" applyAlignment="1" applyProtection="1">
      <alignment horizontal="left" vertical="center"/>
      <protection locked="0"/>
    </xf>
    <xf numFmtId="169" fontId="108" fillId="0" borderId="17" xfId="503" applyNumberFormat="1" applyFont="1" applyBorder="1" applyAlignment="1" applyProtection="1">
      <alignment vertical="center"/>
      <protection locked="0"/>
    </xf>
    <xf numFmtId="0" fontId="97" fillId="20" borderId="0" xfId="503" applyFont="1" applyFill="1" applyAlignment="1" applyProtection="1">
      <alignment vertical="center"/>
      <protection locked="0"/>
    </xf>
    <xf numFmtId="169" fontId="97" fillId="20" borderId="0" xfId="503" applyNumberFormat="1" applyFont="1" applyFill="1" applyAlignment="1" applyProtection="1">
      <alignment vertical="center"/>
      <protection locked="0"/>
    </xf>
    <xf numFmtId="0" fontId="76" fillId="0" borderId="19" xfId="503" applyBorder="1" applyAlignment="1">
      <alignment vertical="center"/>
    </xf>
    <xf numFmtId="0" fontId="97" fillId="0" borderId="19" xfId="503" applyFont="1" applyBorder="1" applyAlignment="1">
      <alignment horizontal="right" vertical="center"/>
    </xf>
    <xf numFmtId="0" fontId="97" fillId="0" borderId="0" xfId="503" applyFont="1" applyAlignment="1">
      <alignment horizontal="center" vertical="center"/>
    </xf>
    <xf numFmtId="0" fontId="96" fillId="0" borderId="0" xfId="503" applyFont="1" applyAlignment="1" applyProtection="1">
      <alignment vertical="center"/>
      <protection locked="0"/>
    </xf>
    <xf numFmtId="0" fontId="96" fillId="0" borderId="9" xfId="503" applyFont="1" applyBorder="1" applyAlignment="1">
      <alignment horizontal="center" vertical="top"/>
    </xf>
    <xf numFmtId="169" fontId="96" fillId="20" borderId="21" xfId="503" applyNumberFormat="1" applyFont="1" applyFill="1" applyBorder="1" applyAlignment="1">
      <alignment horizontal="left" vertical="center"/>
    </xf>
    <xf numFmtId="169" fontId="96" fillId="20" borderId="19" xfId="503" applyNumberFormat="1" applyFont="1" applyFill="1" applyBorder="1" applyAlignment="1">
      <alignment horizontal="left" vertical="center"/>
    </xf>
    <xf numFmtId="0" fontId="96" fillId="0" borderId="0" xfId="503" applyFont="1" applyAlignment="1" applyProtection="1">
      <alignment horizontal="center" vertical="center"/>
      <protection locked="0"/>
    </xf>
    <xf numFmtId="0" fontId="114" fillId="0" borderId="15" xfId="503" applyFont="1" applyBorder="1" applyAlignment="1">
      <alignment vertical="center"/>
    </xf>
    <xf numFmtId="0" fontId="76" fillId="0" borderId="17" xfId="503" applyBorder="1" applyAlignment="1" applyProtection="1">
      <alignment vertical="center"/>
      <protection locked="0"/>
    </xf>
    <xf numFmtId="0" fontId="101" fillId="0" borderId="0" xfId="503" applyFont="1" applyAlignment="1" applyProtection="1">
      <alignment vertical="center"/>
      <protection locked="0"/>
    </xf>
    <xf numFmtId="0" fontId="76" fillId="0" borderId="15" xfId="503" applyBorder="1" applyAlignment="1">
      <alignment horizontal="left" vertical="center"/>
    </xf>
    <xf numFmtId="0" fontId="76" fillId="0" borderId="0" xfId="503" applyAlignment="1">
      <alignment horizontal="left" vertical="center"/>
    </xf>
    <xf numFmtId="169" fontId="94" fillId="0" borderId="0" xfId="503" applyNumberFormat="1" applyFont="1" applyAlignment="1" applyProtection="1">
      <alignment horizontal="left" vertical="center"/>
      <protection locked="0"/>
    </xf>
    <xf numFmtId="169" fontId="94" fillId="0" borderId="17" xfId="503" applyNumberFormat="1" applyFont="1" applyBorder="1" applyAlignment="1" applyProtection="1">
      <alignment vertical="center"/>
      <protection locked="0"/>
    </xf>
    <xf numFmtId="0" fontId="114" fillId="0" borderId="15" xfId="503" applyFont="1" applyBorder="1" applyAlignment="1">
      <alignment horizontal="left" vertical="center"/>
    </xf>
    <xf numFmtId="0" fontId="96" fillId="20" borderId="15" xfId="503" applyFont="1" applyFill="1" applyBorder="1" applyAlignment="1">
      <alignment horizontal="left" vertical="center"/>
    </xf>
    <xf numFmtId="0" fontId="96" fillId="20" borderId="0" xfId="503" applyFont="1" applyFill="1" applyAlignment="1">
      <alignment horizontal="left" vertical="center"/>
    </xf>
    <xf numFmtId="169" fontId="109" fillId="20" borderId="0" xfId="503" applyNumberFormat="1" applyFont="1" applyFill="1" applyAlignment="1" applyProtection="1">
      <alignment horizontal="center" vertical="center"/>
      <protection locked="0"/>
    </xf>
    <xf numFmtId="169" fontId="109" fillId="20" borderId="17" xfId="503" applyNumberFormat="1" applyFont="1" applyFill="1" applyBorder="1" applyAlignment="1" applyProtection="1">
      <alignment horizontal="center" vertical="center"/>
      <protection locked="0"/>
    </xf>
    <xf numFmtId="0" fontId="101" fillId="0" borderId="15" xfId="503" applyFont="1" applyBorder="1" applyAlignment="1">
      <alignment horizontal="left" vertical="center"/>
    </xf>
    <xf numFmtId="0" fontId="114" fillId="0" borderId="0" xfId="503" applyFont="1" applyAlignment="1">
      <alignment horizontal="left" vertical="center"/>
    </xf>
    <xf numFmtId="169" fontId="94" fillId="0" borderId="0" xfId="503" applyNumberFormat="1" applyFont="1" applyAlignment="1" applyProtection="1">
      <alignment vertical="center"/>
      <protection locked="0"/>
    </xf>
    <xf numFmtId="0" fontId="115" fillId="0" borderId="0" xfId="503" applyFont="1" applyAlignment="1" applyProtection="1">
      <alignment vertical="center"/>
      <protection locked="0"/>
    </xf>
    <xf numFmtId="169" fontId="76" fillId="0" borderId="0" xfId="503" applyNumberFormat="1" applyAlignment="1" applyProtection="1">
      <alignment vertical="center"/>
      <protection locked="0"/>
    </xf>
    <xf numFmtId="0" fontId="96" fillId="0" borderId="0" xfId="503" applyFont="1" applyAlignment="1" applyProtection="1">
      <alignment horizontal="left" vertical="center"/>
      <protection locked="0"/>
    </xf>
    <xf numFmtId="169" fontId="109" fillId="0" borderId="0" xfId="503" applyNumberFormat="1" applyFont="1" applyAlignment="1" applyProtection="1">
      <alignment horizontal="center" vertical="center"/>
      <protection locked="0"/>
    </xf>
    <xf numFmtId="169" fontId="96" fillId="20" borderId="0" xfId="503" applyNumberFormat="1" applyFont="1" applyFill="1" applyAlignment="1">
      <alignment horizontal="left" vertical="center"/>
    </xf>
    <xf numFmtId="0" fontId="97" fillId="0" borderId="0" xfId="503" applyFont="1" applyAlignment="1">
      <alignment horizontal="right" vertical="center"/>
    </xf>
    <xf numFmtId="0" fontId="153" fillId="0" borderId="1" xfId="0" applyFont="1" applyBorder="1" applyAlignment="1" applyProtection="1">
      <alignment vertical="center" wrapText="1"/>
      <protection locked="0"/>
    </xf>
    <xf numFmtId="14" fontId="0" fillId="0" borderId="40" xfId="0" applyNumberFormat="1" applyBorder="1" applyAlignment="1" applyProtection="1">
      <alignment horizontal="center"/>
      <protection locked="0"/>
    </xf>
    <xf numFmtId="0" fontId="155" fillId="0" borderId="40" xfId="0" applyFont="1" applyBorder="1" applyAlignment="1" applyProtection="1">
      <alignment horizontal="center" vertical="center"/>
      <protection locked="0"/>
    </xf>
    <xf numFmtId="175" fontId="82" fillId="26" borderId="40" xfId="587" applyNumberFormat="1" applyFont="1" applyFill="1" applyBorder="1" applyAlignment="1" applyProtection="1">
      <alignment horizontal="right" vertical="center"/>
      <protection locked="0"/>
    </xf>
    <xf numFmtId="0" fontId="45" fillId="13" borderId="1" xfId="0" applyFont="1" applyFill="1" applyBorder="1" applyAlignment="1">
      <alignment horizontal="center" vertical="center" wrapText="1"/>
    </xf>
    <xf numFmtId="0" fontId="47" fillId="0" borderId="0" xfId="0" applyFont="1" applyAlignment="1" applyProtection="1">
      <alignment horizontal="left"/>
      <protection locked="0"/>
    </xf>
    <xf numFmtId="0" fontId="47" fillId="0" borderId="0" xfId="0" applyFont="1" applyAlignment="1">
      <alignment horizontal="left"/>
    </xf>
    <xf numFmtId="0" fontId="161" fillId="13" borderId="41" xfId="0" applyFont="1" applyFill="1" applyBorder="1" applyAlignment="1">
      <alignment wrapText="1"/>
    </xf>
    <xf numFmtId="43" fontId="161" fillId="13" borderId="40" xfId="3" applyFont="1" applyFill="1" applyBorder="1" applyAlignment="1" applyProtection="1">
      <alignment wrapText="1"/>
      <protection locked="0"/>
    </xf>
    <xf numFmtId="0" fontId="162" fillId="89" borderId="40" xfId="0" applyFont="1" applyFill="1" applyBorder="1"/>
    <xf numFmtId="0" fontId="164" fillId="0" borderId="40" xfId="0" applyFont="1" applyBorder="1" applyAlignment="1">
      <alignment wrapText="1"/>
    </xf>
    <xf numFmtId="0" fontId="164" fillId="0" borderId="40" xfId="0" applyFont="1" applyBorder="1"/>
    <xf numFmtId="0" fontId="164" fillId="89" borderId="40" xfId="0" applyFont="1" applyFill="1" applyBorder="1"/>
    <xf numFmtId="43" fontId="164" fillId="0" borderId="40" xfId="3" applyFont="1" applyFill="1" applyBorder="1" applyAlignment="1" applyProtection="1"/>
    <xf numFmtId="43" fontId="164" fillId="0" borderId="40" xfId="3" applyFont="1" applyBorder="1" applyAlignment="1" applyProtection="1"/>
    <xf numFmtId="0" fontId="47" fillId="0" borderId="40" xfId="0" applyFont="1" applyBorder="1" applyAlignment="1" applyProtection="1">
      <alignment horizontal="center"/>
      <protection locked="0"/>
    </xf>
    <xf numFmtId="0" fontId="47" fillId="0" borderId="40" xfId="0" applyFont="1" applyBorder="1" applyAlignment="1" applyProtection="1">
      <alignment horizontal="center" vertical="center"/>
      <protection locked="0"/>
    </xf>
    <xf numFmtId="43" fontId="47" fillId="0" borderId="40" xfId="3" applyFont="1" applyFill="1" applyBorder="1" applyAlignment="1" applyProtection="1">
      <alignment horizontal="right"/>
      <protection locked="0"/>
    </xf>
    <xf numFmtId="0" fontId="48" fillId="11" borderId="1" xfId="0" applyFont="1" applyFill="1" applyBorder="1" applyAlignment="1" applyProtection="1">
      <alignment vertical="center"/>
      <protection locked="0"/>
    </xf>
    <xf numFmtId="0" fontId="48" fillId="11" borderId="1" xfId="0" applyFont="1" applyFill="1" applyBorder="1" applyProtection="1">
      <protection locked="0"/>
    </xf>
    <xf numFmtId="4" fontId="48" fillId="11" borderId="1" xfId="0" applyNumberFormat="1" applyFont="1" applyFill="1" applyBorder="1" applyProtection="1">
      <protection locked="0"/>
    </xf>
    <xf numFmtId="43" fontId="163" fillId="89" borderId="40" xfId="3" applyFont="1" applyFill="1" applyBorder="1" applyAlignment="1" applyProtection="1">
      <protection locked="0"/>
    </xf>
    <xf numFmtId="0" fontId="45" fillId="0" borderId="0" xfId="0" applyFont="1" applyAlignment="1" applyProtection="1">
      <alignment wrapText="1"/>
      <protection locked="0"/>
    </xf>
    <xf numFmtId="44" fontId="48" fillId="0" borderId="0" xfId="10" applyFont="1" applyFill="1" applyBorder="1" applyAlignment="1" applyProtection="1">
      <alignment wrapText="1"/>
      <protection locked="0"/>
    </xf>
    <xf numFmtId="0" fontId="47" fillId="0" borderId="1" xfId="0" applyFont="1" applyBorder="1" applyProtection="1">
      <protection locked="0"/>
    </xf>
    <xf numFmtId="0" fontId="47" fillId="0" borderId="1" xfId="0" applyFont="1" applyBorder="1" applyAlignment="1" applyProtection="1">
      <alignment wrapText="1"/>
      <protection locked="0"/>
    </xf>
    <xf numFmtId="43" fontId="161" fillId="13" borderId="40" xfId="3" applyFont="1" applyFill="1" applyBorder="1" applyProtection="1"/>
    <xf numFmtId="43" fontId="163" fillId="90" borderId="40" xfId="3" applyFont="1" applyFill="1" applyBorder="1" applyProtection="1"/>
    <xf numFmtId="0" fontId="161" fillId="13" borderId="40" xfId="0" applyFont="1" applyFill="1" applyBorder="1"/>
    <xf numFmtId="0" fontId="163" fillId="90" borderId="40" xfId="0" applyFont="1" applyFill="1" applyBorder="1"/>
    <xf numFmtId="176" fontId="161" fillId="13" borderId="40" xfId="3" applyNumberFormat="1" applyFont="1" applyFill="1" applyBorder="1" applyProtection="1"/>
    <xf numFmtId="0" fontId="43" fillId="0" borderId="0" xfId="0" applyFont="1"/>
    <xf numFmtId="0" fontId="165" fillId="0" borderId="40" xfId="533" applyFont="1" applyBorder="1" applyAlignment="1" applyProtection="1">
      <alignment horizontal="center" vertical="center"/>
      <protection locked="0"/>
    </xf>
    <xf numFmtId="0" fontId="165" fillId="26" borderId="40" xfId="533" applyFont="1" applyFill="1" applyBorder="1" applyAlignment="1" applyProtection="1">
      <alignment horizontal="center" vertical="center"/>
      <protection locked="0"/>
    </xf>
    <xf numFmtId="44" fontId="47" fillId="0" borderId="1" xfId="10" applyFont="1" applyFill="1" applyBorder="1" applyAlignment="1" applyProtection="1">
      <protection locked="0"/>
    </xf>
    <xf numFmtId="0" fontId="47" fillId="0" borderId="1" xfId="0" applyFont="1" applyBorder="1" applyAlignment="1" applyProtection="1">
      <alignment horizontal="left"/>
      <protection locked="0"/>
    </xf>
    <xf numFmtId="0" fontId="0" fillId="0" borderId="40" xfId="0" applyBorder="1"/>
    <xf numFmtId="49" fontId="167" fillId="26" borderId="2" xfId="0" applyNumberFormat="1" applyFont="1" applyFill="1" applyBorder="1" applyAlignment="1" applyProtection="1">
      <alignment horizontal="center"/>
      <protection locked="0"/>
    </xf>
    <xf numFmtId="0" fontId="166" fillId="26" borderId="1" xfId="0" applyFont="1" applyFill="1" applyBorder="1" applyAlignment="1" applyProtection="1">
      <alignment horizontal="center" vertical="center"/>
      <protection locked="0"/>
    </xf>
    <xf numFmtId="49" fontId="167" fillId="0" borderId="1" xfId="0" applyNumberFormat="1" applyFont="1" applyBorder="1" applyAlignment="1" applyProtection="1">
      <alignment horizontal="center" vertical="center"/>
      <protection locked="0"/>
    </xf>
    <xf numFmtId="49" fontId="168" fillId="0" borderId="1" xfId="528" applyNumberFormat="1" applyFont="1" applyBorder="1" applyAlignment="1" applyProtection="1">
      <alignment horizontal="center" vertical="center" wrapText="1"/>
      <protection locked="0"/>
    </xf>
    <xf numFmtId="0" fontId="0" fillId="26" borderId="1" xfId="0" applyFill="1" applyBorder="1" applyAlignment="1" applyProtection="1">
      <alignment horizontal="center" wrapText="1"/>
      <protection locked="0"/>
    </xf>
    <xf numFmtId="49" fontId="16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166" fillId="0" borderId="1" xfId="0" applyFont="1" applyBorder="1" applyAlignment="1" applyProtection="1">
      <alignment horizontal="center" vertical="center"/>
      <protection locked="0"/>
    </xf>
    <xf numFmtId="0" fontId="167" fillId="0" borderId="1" xfId="0" applyFont="1" applyBorder="1" applyAlignment="1" applyProtection="1">
      <alignment horizontal="center" vertical="center"/>
      <protection locked="0"/>
    </xf>
    <xf numFmtId="0" fontId="167" fillId="0" borderId="1" xfId="0" applyFont="1" applyBorder="1" applyAlignment="1" applyProtection="1">
      <alignment horizontal="center" vertical="center" wrapText="1"/>
      <protection locked="0"/>
    </xf>
    <xf numFmtId="7" fontId="172" fillId="0" borderId="1" xfId="13" applyNumberFormat="1" applyFont="1" applyFill="1" applyBorder="1" applyAlignment="1" applyProtection="1">
      <alignment horizontal="center" vertical="center" wrapText="1"/>
      <protection locked="0"/>
    </xf>
    <xf numFmtId="0" fontId="166" fillId="26" borderId="1" xfId="0" applyFont="1" applyFill="1" applyBorder="1" applyAlignment="1" applyProtection="1">
      <alignment horizontal="center" vertical="center" wrapText="1"/>
      <protection locked="0"/>
    </xf>
    <xf numFmtId="0" fontId="166" fillId="0" borderId="1" xfId="0" applyFont="1" applyBorder="1" applyAlignment="1" applyProtection="1">
      <alignment horizontal="center" vertical="center" wrapText="1"/>
      <protection locked="0"/>
    </xf>
    <xf numFmtId="14" fontId="166" fillId="0" borderId="7" xfId="0" applyNumberFormat="1" applyFont="1" applyBorder="1" applyAlignment="1" applyProtection="1">
      <alignment horizontal="center" vertical="center" readingOrder="1"/>
      <protection locked="0"/>
    </xf>
    <xf numFmtId="0" fontId="172" fillId="0" borderId="1" xfId="13" applyFont="1" applyBorder="1" applyAlignment="1" applyProtection="1">
      <alignment horizontal="center" vertical="center"/>
      <protection locked="0"/>
    </xf>
    <xf numFmtId="49" fontId="167" fillId="0" borderId="1" xfId="528" applyNumberFormat="1" applyFont="1" applyBorder="1" applyAlignment="1" applyProtection="1">
      <alignment horizontal="center" vertical="center" wrapText="1" readingOrder="1"/>
      <protection locked="0"/>
    </xf>
    <xf numFmtId="0" fontId="167" fillId="0" borderId="1" xfId="0" applyFont="1" applyBorder="1" applyAlignment="1" applyProtection="1">
      <alignment horizontal="center"/>
      <protection locked="0"/>
    </xf>
    <xf numFmtId="0" fontId="167" fillId="0" borderId="1" xfId="0" applyFont="1" applyBorder="1" applyAlignment="1" applyProtection="1">
      <alignment horizontal="center" vertical="justify"/>
      <protection locked="0"/>
    </xf>
    <xf numFmtId="14" fontId="166" fillId="0" borderId="1" xfId="0" applyNumberFormat="1" applyFont="1" applyBorder="1" applyAlignment="1" applyProtection="1">
      <alignment horizontal="center" vertical="center" readingOrder="1"/>
      <protection locked="0"/>
    </xf>
    <xf numFmtId="14" fontId="166" fillId="0" borderId="1" xfId="0" applyNumberFormat="1" applyFont="1" applyBorder="1" applyAlignment="1" applyProtection="1">
      <alignment horizontal="center" vertical="center"/>
      <protection locked="0"/>
    </xf>
    <xf numFmtId="0" fontId="172" fillId="0" borderId="1" xfId="13" applyFont="1" applyBorder="1" applyAlignment="1" applyProtection="1">
      <alignment horizontal="center" vertical="center" wrapText="1"/>
      <protection locked="0"/>
    </xf>
    <xf numFmtId="14" fontId="166" fillId="0" borderId="8" xfId="0" applyNumberFormat="1" applyFont="1" applyBorder="1" applyAlignment="1" applyProtection="1">
      <alignment horizontal="center" vertical="center" readingOrder="1"/>
      <protection locked="0"/>
    </xf>
    <xf numFmtId="0" fontId="77" fillId="0" borderId="1" xfId="13" applyBorder="1" applyAlignment="1" applyProtection="1">
      <alignment horizontal="center" vertical="center" wrapText="1"/>
      <protection locked="0"/>
    </xf>
    <xf numFmtId="0" fontId="166" fillId="0" borderId="1" xfId="0" applyFont="1" applyBorder="1" applyAlignment="1" applyProtection="1">
      <alignment horizontal="center"/>
      <protection locked="0"/>
    </xf>
    <xf numFmtId="0" fontId="166" fillId="0" borderId="1" xfId="0" applyFont="1" applyBorder="1" applyAlignment="1" applyProtection="1">
      <alignment horizontal="center" wrapText="1"/>
      <protection locked="0"/>
    </xf>
    <xf numFmtId="14" fontId="166" fillId="0" borderId="8" xfId="0" applyNumberFormat="1" applyFont="1" applyBorder="1" applyAlignment="1" applyProtection="1">
      <alignment horizontal="center"/>
      <protection locked="0"/>
    </xf>
    <xf numFmtId="14" fontId="166" fillId="0" borderId="7" xfId="0" applyNumberFormat="1" applyFont="1" applyBorder="1" applyAlignment="1" applyProtection="1">
      <alignment horizontal="center"/>
      <protection locked="0"/>
    </xf>
    <xf numFmtId="0" fontId="172" fillId="0" borderId="1" xfId="13" applyFont="1" applyBorder="1" applyAlignment="1" applyProtection="1">
      <alignment horizontal="center" wrapText="1"/>
      <protection locked="0"/>
    </xf>
    <xf numFmtId="0" fontId="166" fillId="0" borderId="1" xfId="0" applyFont="1" applyBorder="1" applyAlignment="1" applyProtection="1">
      <alignment horizontal="center" vertical="justify" wrapText="1"/>
      <protection locked="0"/>
    </xf>
    <xf numFmtId="0" fontId="166" fillId="0" borderId="7" xfId="0" applyFont="1" applyBorder="1" applyAlignment="1" applyProtection="1">
      <alignment horizontal="center" vertical="justify"/>
      <protection locked="0"/>
    </xf>
    <xf numFmtId="0" fontId="172" fillId="0" borderId="1" xfId="13" applyFont="1" applyBorder="1" applyAlignment="1" applyProtection="1">
      <alignment horizontal="center"/>
      <protection locked="0"/>
    </xf>
    <xf numFmtId="0" fontId="166" fillId="0" borderId="6" xfId="0" applyFont="1" applyBorder="1" applyAlignment="1" applyProtection="1">
      <alignment horizontal="center" vertical="justify"/>
      <protection locked="0"/>
    </xf>
    <xf numFmtId="0" fontId="172" fillId="0" borderId="5" xfId="13" applyFont="1" applyBorder="1" applyAlignment="1" applyProtection="1">
      <alignment horizontal="center"/>
      <protection locked="0"/>
    </xf>
    <xf numFmtId="14" fontId="166" fillId="26" borderId="8" xfId="0" applyNumberFormat="1" applyFont="1" applyFill="1" applyBorder="1" applyAlignment="1" applyProtection="1">
      <alignment horizontal="center" vertical="center" readingOrder="1"/>
      <protection locked="0"/>
    </xf>
    <xf numFmtId="0" fontId="172" fillId="26" borderId="1" xfId="13" applyFont="1" applyFill="1" applyBorder="1" applyAlignment="1" applyProtection="1">
      <alignment horizontal="center" vertical="center"/>
      <protection locked="0"/>
    </xf>
    <xf numFmtId="0" fontId="168" fillId="0" borderId="1" xfId="528" applyFont="1" applyBorder="1" applyAlignment="1" applyProtection="1">
      <alignment horizontal="center" vertical="center"/>
      <protection locked="0"/>
    </xf>
    <xf numFmtId="0" fontId="168" fillId="0" borderId="1" xfId="528" applyFont="1" applyBorder="1" applyAlignment="1" applyProtection="1">
      <alignment horizontal="center" vertical="center" wrapText="1"/>
      <protection locked="0"/>
    </xf>
    <xf numFmtId="49" fontId="167" fillId="0" borderId="1" xfId="0" applyNumberFormat="1" applyFont="1" applyBorder="1" applyAlignment="1" applyProtection="1">
      <alignment horizontal="center" vertical="center" readingOrder="1"/>
      <protection locked="0"/>
    </xf>
    <xf numFmtId="49" fontId="172" fillId="0" borderId="1" xfId="13" applyNumberFormat="1" applyFont="1" applyFill="1" applyBorder="1" applyAlignment="1" applyProtection="1">
      <alignment horizontal="center" vertical="center"/>
      <protection locked="0"/>
    </xf>
    <xf numFmtId="0" fontId="172" fillId="0" borderId="1" xfId="13" applyFont="1" applyBorder="1" applyAlignment="1">
      <alignment horizontal="center"/>
    </xf>
    <xf numFmtId="49" fontId="166" fillId="0" borderId="1" xfId="0" applyNumberFormat="1" applyFont="1" applyBorder="1" applyAlignment="1">
      <alignment horizontal="center" vertical="center"/>
    </xf>
    <xf numFmtId="0" fontId="166" fillId="0" borderId="1" xfId="0" applyFont="1" applyBorder="1" applyAlignment="1">
      <alignment horizontal="center" vertical="center"/>
    </xf>
    <xf numFmtId="0" fontId="166" fillId="0" borderId="1" xfId="0" applyFont="1" applyBorder="1" applyAlignment="1">
      <alignment horizontal="center" vertical="center" wrapText="1"/>
    </xf>
    <xf numFmtId="14" fontId="166" fillId="0" borderId="7" xfId="0" applyNumberFormat="1" applyFont="1" applyBorder="1" applyAlignment="1">
      <alignment horizontal="center" vertical="center"/>
    </xf>
    <xf numFmtId="0" fontId="166" fillId="0" borderId="1" xfId="0" applyFont="1" applyBorder="1" applyAlignment="1" applyProtection="1">
      <alignment horizontal="justify" vertical="center"/>
      <protection locked="0"/>
    </xf>
    <xf numFmtId="0" fontId="172" fillId="0" borderId="1" xfId="13" applyFont="1" applyBorder="1" applyAlignment="1">
      <alignment horizontal="justify" vertical="center"/>
    </xf>
    <xf numFmtId="49" fontId="166" fillId="0" borderId="1" xfId="0" applyNumberFormat="1" applyFont="1" applyBorder="1" applyAlignment="1" applyProtection="1">
      <alignment horizontal="center"/>
      <protection locked="0"/>
    </xf>
    <xf numFmtId="49" fontId="166" fillId="0" borderId="1" xfId="0" applyNumberFormat="1" applyFont="1" applyBorder="1" applyProtection="1">
      <protection locked="0"/>
    </xf>
    <xf numFmtId="49" fontId="172" fillId="0" borderId="1" xfId="13" applyNumberFormat="1" applyFont="1" applyBorder="1" applyAlignment="1" applyProtection="1">
      <alignment horizontal="center"/>
      <protection locked="0"/>
    </xf>
    <xf numFmtId="49" fontId="166" fillId="26" borderId="1" xfId="0" applyNumberFormat="1" applyFont="1" applyFill="1" applyBorder="1" applyAlignment="1" applyProtection="1">
      <alignment horizontal="center"/>
      <protection locked="0"/>
    </xf>
    <xf numFmtId="0" fontId="166" fillId="26" borderId="1" xfId="0" applyFont="1" applyFill="1" applyBorder="1" applyAlignment="1" applyProtection="1">
      <alignment horizontal="center"/>
      <protection locked="0"/>
    </xf>
    <xf numFmtId="0" fontId="166" fillId="26" borderId="1" xfId="0" applyFont="1" applyFill="1" applyBorder="1" applyAlignment="1" applyProtection="1">
      <alignment horizontal="center" wrapText="1"/>
      <protection locked="0"/>
    </xf>
    <xf numFmtId="14" fontId="166" fillId="26" borderId="1" xfId="0" applyNumberFormat="1" applyFont="1" applyFill="1" applyBorder="1" applyAlignment="1" applyProtection="1">
      <alignment horizontal="center" readingOrder="1"/>
      <protection locked="0"/>
    </xf>
    <xf numFmtId="0" fontId="166" fillId="26" borderId="1" xfId="0" applyFont="1" applyFill="1" applyBorder="1" applyProtection="1">
      <protection locked="0"/>
    </xf>
    <xf numFmtId="0" fontId="77" fillId="26" borderId="1" xfId="13" applyFill="1" applyBorder="1" applyProtection="1">
      <protection locked="0"/>
    </xf>
    <xf numFmtId="0" fontId="32" fillId="0" borderId="1" xfId="0" applyFont="1" applyBorder="1" applyAlignment="1">
      <alignment horizontal="center"/>
    </xf>
    <xf numFmtId="0" fontId="79" fillId="0" borderId="1" xfId="528" applyFont="1" applyBorder="1" applyAlignment="1" applyProtection="1">
      <alignment horizontal="center"/>
      <protection locked="0"/>
    </xf>
    <xf numFmtId="14" fontId="0" fillId="0" borderId="1" xfId="0" applyNumberFormat="1" applyBorder="1" applyAlignment="1">
      <alignment horizontal="center"/>
    </xf>
    <xf numFmtId="0" fontId="77" fillId="0" borderId="1" xfId="13" applyBorder="1" applyAlignment="1">
      <alignment horizontal="center"/>
    </xf>
    <xf numFmtId="49" fontId="155" fillId="0" borderId="40" xfId="0" applyNumberFormat="1" applyFont="1" applyBorder="1" applyAlignment="1">
      <alignment horizontal="center" vertical="center"/>
    </xf>
    <xf numFmtId="49" fontId="154" fillId="0" borderId="40" xfId="0" applyNumberFormat="1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4" fontId="27" fillId="0" borderId="1" xfId="3" applyNumberFormat="1" applyFont="1" applyBorder="1" applyAlignment="1" applyProtection="1">
      <alignment vertical="center"/>
      <protection locked="0"/>
    </xf>
    <xf numFmtId="44" fontId="45" fillId="11" borderId="1" xfId="10" applyFont="1" applyFill="1" applyBorder="1" applyAlignment="1" applyProtection="1">
      <protection locked="0"/>
    </xf>
    <xf numFmtId="49" fontId="155" fillId="0" borderId="40" xfId="0" applyNumberFormat="1" applyFont="1" applyBorder="1" applyAlignment="1" applyProtection="1">
      <alignment horizontal="center"/>
      <protection locked="0"/>
    </xf>
    <xf numFmtId="0" fontId="81" fillId="0" borderId="0" xfId="602" applyFont="1" applyBorder="1" applyAlignment="1" applyProtection="1">
      <alignment vertical="center"/>
      <protection locked="0"/>
    </xf>
    <xf numFmtId="0" fontId="82" fillId="26" borderId="0" xfId="602" applyFont="1" applyFill="1" applyBorder="1" applyAlignment="1" applyProtection="1">
      <alignment horizontal="left" vertical="center"/>
      <protection locked="0"/>
    </xf>
    <xf numFmtId="0" fontId="82" fillId="26" borderId="0" xfId="602" applyFont="1" applyFill="1" applyBorder="1" applyAlignment="1" applyProtection="1">
      <alignment vertical="center"/>
      <protection locked="0"/>
    </xf>
    <xf numFmtId="0" fontId="80" fillId="26" borderId="0" xfId="1536" applyFont="1" applyFill="1" applyProtection="1">
      <protection locked="0"/>
    </xf>
    <xf numFmtId="0" fontId="82" fillId="26" borderId="0" xfId="1536" applyFont="1" applyFill="1" applyProtection="1">
      <protection locked="0"/>
    </xf>
    <xf numFmtId="0" fontId="83" fillId="0" borderId="0" xfId="602" applyFont="1" applyBorder="1" applyAlignment="1" applyProtection="1">
      <alignment horizontal="center" vertical="center"/>
      <protection locked="0"/>
    </xf>
    <xf numFmtId="0" fontId="83" fillId="0" borderId="0" xfId="602" applyFont="1" applyBorder="1" applyAlignment="1" applyProtection="1">
      <alignment horizontal="left" vertical="center"/>
      <protection locked="0"/>
    </xf>
    <xf numFmtId="1" fontId="83" fillId="0" borderId="0" xfId="602" applyNumberFormat="1" applyFont="1" applyBorder="1" applyAlignment="1" applyProtection="1">
      <alignment horizontal="center" vertical="center"/>
      <protection locked="0"/>
    </xf>
    <xf numFmtId="171" fontId="83" fillId="0" borderId="0" xfId="1612" applyNumberFormat="1" applyFont="1" applyBorder="1" applyAlignment="1" applyProtection="1">
      <alignment horizontal="center" vertical="center"/>
      <protection locked="0"/>
    </xf>
    <xf numFmtId="0" fontId="83" fillId="0" borderId="0" xfId="602" applyFont="1" applyBorder="1" applyAlignment="1" applyProtection="1">
      <alignment vertical="center"/>
      <protection locked="0"/>
    </xf>
    <xf numFmtId="0" fontId="80" fillId="0" borderId="0" xfId="602" applyFont="1" applyBorder="1" applyAlignment="1" applyProtection="1">
      <alignment horizontal="center" vertical="center"/>
      <protection locked="0"/>
    </xf>
    <xf numFmtId="0" fontId="47" fillId="0" borderId="40" xfId="0" applyFont="1" applyBorder="1" applyAlignment="1" applyProtection="1">
      <alignment horizontal="left"/>
      <protection locked="0"/>
    </xf>
    <xf numFmtId="49" fontId="175" fillId="26" borderId="1" xfId="0" applyNumberFormat="1" applyFont="1" applyFill="1" applyBorder="1" applyAlignment="1" applyProtection="1">
      <alignment horizontal="center" vertical="center" wrapText="1"/>
      <protection locked="0"/>
    </xf>
    <xf numFmtId="49" fontId="175" fillId="26" borderId="1" xfId="0" applyNumberFormat="1" applyFont="1" applyFill="1" applyBorder="1" applyAlignment="1" applyProtection="1">
      <alignment horizontal="center" vertical="center"/>
      <protection locked="0"/>
    </xf>
    <xf numFmtId="49" fontId="79" fillId="26" borderId="1" xfId="528" applyNumberFormat="1" applyFont="1" applyFill="1" applyBorder="1" applyAlignment="1" applyProtection="1">
      <alignment horizontal="center" vertical="center"/>
      <protection locked="0"/>
    </xf>
    <xf numFmtId="49" fontId="175" fillId="26" borderId="2" xfId="0" applyNumberFormat="1" applyFont="1" applyFill="1" applyBorder="1" applyAlignment="1" applyProtection="1">
      <alignment horizontal="center" vertical="center"/>
      <protection locked="0"/>
    </xf>
    <xf numFmtId="0" fontId="0" fillId="26" borderId="0" xfId="0" applyFill="1"/>
    <xf numFmtId="0" fontId="176" fillId="0" borderId="1" xfId="0" applyFont="1" applyBorder="1" applyAlignment="1">
      <alignment horizontal="right" vertical="center" wrapText="1"/>
    </xf>
    <xf numFmtId="0" fontId="160" fillId="26" borderId="0" xfId="0" applyFont="1" applyFill="1"/>
    <xf numFmtId="49" fontId="175" fillId="26" borderId="1" xfId="598" applyNumberFormat="1" applyFont="1" applyFill="1" applyBorder="1" applyAlignment="1" applyProtection="1">
      <alignment horizontal="center" vertical="center"/>
      <protection locked="0"/>
    </xf>
    <xf numFmtId="0" fontId="0" fillId="89" borderId="0" xfId="0" applyFill="1"/>
    <xf numFmtId="49" fontId="175" fillId="26" borderId="1" xfId="599" applyNumberFormat="1" applyFont="1" applyFill="1" applyBorder="1" applyAlignment="1" applyProtection="1">
      <alignment horizontal="center" vertical="center"/>
      <protection locked="0"/>
    </xf>
    <xf numFmtId="49" fontId="178" fillId="26" borderId="1" xfId="599" applyNumberFormat="1" applyFont="1" applyFill="1" applyBorder="1" applyAlignment="1">
      <alignment horizontal="center"/>
    </xf>
    <xf numFmtId="0" fontId="178" fillId="26" borderId="1" xfId="599" applyFont="1" applyFill="1" applyBorder="1" applyAlignment="1">
      <alignment horizontal="center"/>
    </xf>
    <xf numFmtId="0" fontId="176" fillId="26" borderId="1" xfId="0" applyFont="1" applyFill="1" applyBorder="1" applyAlignment="1">
      <alignment horizontal="right" vertical="center" wrapText="1"/>
    </xf>
    <xf numFmtId="0" fontId="178" fillId="26" borderId="1" xfId="598" applyFont="1" applyFill="1" applyBorder="1" applyAlignment="1">
      <alignment horizontal="center"/>
    </xf>
    <xf numFmtId="0" fontId="175" fillId="26" borderId="4" xfId="598" applyFont="1" applyFill="1" applyBorder="1" applyAlignment="1" applyProtection="1">
      <alignment horizontal="center"/>
      <protection locked="0"/>
    </xf>
    <xf numFmtId="49" fontId="175" fillId="26" borderId="1" xfId="598" applyNumberFormat="1" applyFont="1" applyFill="1" applyBorder="1" applyAlignment="1" applyProtection="1">
      <alignment horizontal="center"/>
      <protection locked="0"/>
    </xf>
    <xf numFmtId="0" fontId="175" fillId="26" borderId="1" xfId="598" applyFont="1" applyFill="1" applyBorder="1" applyAlignment="1" applyProtection="1">
      <alignment horizontal="center"/>
      <protection locked="0"/>
    </xf>
    <xf numFmtId="49" fontId="160" fillId="26" borderId="1" xfId="0" applyNumberFormat="1" applyFont="1" applyFill="1" applyBorder="1" applyAlignment="1" applyProtection="1">
      <alignment horizontal="center" vertical="center"/>
      <protection locked="0"/>
    </xf>
    <xf numFmtId="49" fontId="175" fillId="0" borderId="1" xfId="0" applyNumberFormat="1" applyFont="1" applyBorder="1" applyAlignment="1" applyProtection="1">
      <alignment horizontal="center" vertical="center"/>
      <protection locked="0"/>
    </xf>
    <xf numFmtId="49" fontId="175" fillId="0" borderId="2" xfId="0" applyNumberFormat="1" applyFont="1" applyBorder="1" applyAlignment="1" applyProtection="1">
      <alignment horizontal="center" vertical="center"/>
      <protection locked="0"/>
    </xf>
    <xf numFmtId="49" fontId="175" fillId="0" borderId="1" xfId="0" applyNumberFormat="1" applyFont="1" applyBorder="1" applyAlignment="1" applyProtection="1">
      <alignment horizontal="right" vertical="center"/>
      <protection locked="0"/>
    </xf>
    <xf numFmtId="49" fontId="17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55" fillId="0" borderId="40" xfId="0" applyNumberFormat="1" applyFont="1" applyBorder="1" applyAlignment="1" applyProtection="1">
      <alignment horizontal="center" vertical="center"/>
      <protection locked="0"/>
    </xf>
    <xf numFmtId="0" fontId="155" fillId="0" borderId="40" xfId="0" applyFont="1" applyBorder="1"/>
    <xf numFmtId="0" fontId="155" fillId="0" borderId="40" xfId="0" applyFont="1" applyBorder="1" applyAlignment="1" applyProtection="1">
      <alignment horizontal="left"/>
      <protection locked="0"/>
    </xf>
    <xf numFmtId="49" fontId="155" fillId="0" borderId="41" xfId="0" applyNumberFormat="1" applyFont="1" applyBorder="1" applyAlignment="1" applyProtection="1">
      <alignment horizontal="center"/>
      <protection locked="0"/>
    </xf>
    <xf numFmtId="0" fontId="82" fillId="26" borderId="0" xfId="508" applyFont="1" applyFill="1" applyProtection="1">
      <protection locked="0"/>
    </xf>
    <xf numFmtId="0" fontId="155" fillId="0" borderId="40" xfId="0" applyFont="1" applyBorder="1" applyAlignment="1" applyProtection="1">
      <alignment horizontal="center"/>
      <protection locked="0"/>
    </xf>
    <xf numFmtId="0" fontId="155" fillId="0" borderId="40" xfId="508" applyFont="1" applyBorder="1" applyAlignment="1" applyProtection="1">
      <alignment horizontal="center"/>
      <protection locked="0"/>
    </xf>
    <xf numFmtId="49" fontId="155" fillId="0" borderId="40" xfId="602" applyNumberFormat="1" applyFont="1" applyBorder="1" applyAlignment="1" applyProtection="1">
      <alignment horizontal="center" vertical="center"/>
      <protection locked="0"/>
    </xf>
    <xf numFmtId="0" fontId="155" fillId="0" borderId="40" xfId="602" applyFont="1" applyBorder="1" applyAlignment="1" applyProtection="1">
      <alignment horizontal="center" vertical="center"/>
      <protection locked="0"/>
    </xf>
    <xf numFmtId="0" fontId="155" fillId="0" borderId="40" xfId="508" applyFont="1" applyBorder="1" applyAlignment="1" applyProtection="1">
      <alignment horizontal="center" wrapText="1"/>
      <protection locked="0"/>
    </xf>
    <xf numFmtId="1" fontId="155" fillId="0" borderId="41" xfId="602" applyNumberFormat="1" applyFont="1" applyBorder="1" applyAlignment="1" applyProtection="1">
      <alignment horizontal="center" vertical="center"/>
      <protection locked="0"/>
    </xf>
    <xf numFmtId="1" fontId="155" fillId="0" borderId="40" xfId="602" applyNumberFormat="1" applyFont="1" applyBorder="1" applyAlignment="1" applyProtection="1">
      <alignment horizontal="center" vertical="center"/>
      <protection locked="0"/>
    </xf>
    <xf numFmtId="0" fontId="155" fillId="0" borderId="40" xfId="1536" applyFont="1" applyBorder="1" applyAlignment="1" applyProtection="1">
      <alignment horizontal="left"/>
      <protection locked="0"/>
    </xf>
    <xf numFmtId="44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47" fillId="0" borderId="0" xfId="0" applyFont="1" applyAlignment="1" applyProtection="1">
      <alignment horizontal="center" vertical="center"/>
      <protection locked="0"/>
    </xf>
    <xf numFmtId="0" fontId="47" fillId="0" borderId="0" xfId="0" applyFont="1" applyAlignment="1" applyProtection="1">
      <alignment horizontal="center" vertical="center" wrapText="1"/>
      <protection locked="0"/>
    </xf>
    <xf numFmtId="43" fontId="47" fillId="0" borderId="0" xfId="3" applyFont="1" applyFill="1" applyBorder="1" applyAlignment="1" applyProtection="1">
      <alignment horizontal="right"/>
      <protection locked="0"/>
    </xf>
    <xf numFmtId="0" fontId="24" fillId="26" borderId="1" xfId="0" applyFont="1" applyFill="1" applyBorder="1" applyAlignment="1">
      <alignment horizontal="center" vertical="center" wrapText="1"/>
    </xf>
    <xf numFmtId="0" fontId="175" fillId="26" borderId="1" xfId="0" applyFont="1" applyFill="1" applyBorder="1" applyAlignment="1" applyProtection="1">
      <alignment horizontal="center" vertical="center"/>
      <protection locked="0"/>
    </xf>
    <xf numFmtId="0" fontId="176" fillId="0" borderId="1" xfId="0" applyFont="1" applyBorder="1" applyAlignment="1">
      <alignment vertical="center" wrapText="1"/>
    </xf>
    <xf numFmtId="0" fontId="175" fillId="26" borderId="1" xfId="599" applyFont="1" applyFill="1" applyBorder="1" applyAlignment="1" applyProtection="1">
      <alignment horizontal="center" vertical="center"/>
      <protection locked="0"/>
    </xf>
    <xf numFmtId="0" fontId="175" fillId="26" borderId="1" xfId="598" applyFont="1" applyFill="1" applyBorder="1" applyAlignment="1" applyProtection="1">
      <alignment horizontal="center" vertical="center"/>
      <protection locked="0"/>
    </xf>
    <xf numFmtId="0" fontId="0" fillId="91" borderId="0" xfId="0" applyFill="1"/>
    <xf numFmtId="0" fontId="175" fillId="26" borderId="1" xfId="600" applyFont="1" applyFill="1" applyBorder="1" applyAlignment="1" applyProtection="1">
      <alignment horizontal="center" vertical="center"/>
      <protection locked="0"/>
    </xf>
    <xf numFmtId="0" fontId="175" fillId="0" borderId="1" xfId="0" applyFont="1" applyBorder="1" applyAlignment="1" applyProtection="1">
      <alignment horizontal="center" vertical="center"/>
      <protection locked="0"/>
    </xf>
    <xf numFmtId="0" fontId="160" fillId="26" borderId="1" xfId="0" applyFont="1" applyFill="1" applyBorder="1" applyAlignment="1" applyProtection="1">
      <alignment horizontal="center" vertical="center"/>
      <protection locked="0"/>
    </xf>
    <xf numFmtId="49" fontId="160" fillId="26" borderId="2" xfId="0" applyNumberFormat="1" applyFont="1" applyFill="1" applyBorder="1" applyAlignment="1" applyProtection="1">
      <alignment horizontal="center" vertical="center"/>
      <protection locked="0"/>
    </xf>
    <xf numFmtId="49" fontId="160" fillId="26" borderId="1" xfId="599" applyNumberFormat="1" applyFont="1" applyFill="1" applyBorder="1" applyAlignment="1" applyProtection="1">
      <alignment horizontal="center" vertical="center"/>
      <protection locked="0"/>
    </xf>
    <xf numFmtId="0" fontId="179" fillId="0" borderId="1" xfId="0" applyFont="1" applyBorder="1" applyAlignment="1">
      <alignment vertical="center" wrapText="1"/>
    </xf>
    <xf numFmtId="0" fontId="179" fillId="26" borderId="1" xfId="0" applyFont="1" applyFill="1" applyBorder="1" applyAlignment="1">
      <alignment horizontal="right" vertical="center" wrapText="1"/>
    </xf>
    <xf numFmtId="49" fontId="160" fillId="26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6" borderId="1" xfId="0" applyFont="1" applyFill="1" applyBorder="1" applyAlignment="1">
      <alignment horizontal="center" vertical="center" wrapText="1"/>
    </xf>
    <xf numFmtId="49" fontId="160" fillId="0" borderId="1" xfId="0" applyNumberFormat="1" applyFont="1" applyBorder="1" applyAlignment="1" applyProtection="1">
      <alignment horizontal="center" vertical="center"/>
      <protection locked="0"/>
    </xf>
    <xf numFmtId="0" fontId="160" fillId="0" borderId="1" xfId="0" applyFont="1" applyBorder="1" applyAlignment="1" applyProtection="1">
      <alignment horizontal="center" vertical="center"/>
      <protection locked="0"/>
    </xf>
    <xf numFmtId="174" fontId="154" fillId="0" borderId="40" xfId="0" applyNumberFormat="1" applyFont="1" applyBorder="1" applyAlignment="1" applyProtection="1">
      <alignment horizontal="center"/>
      <protection locked="0"/>
    </xf>
    <xf numFmtId="44" fontId="0" fillId="0" borderId="40" xfId="10" applyFont="1" applyBorder="1" applyAlignment="1" applyProtection="1">
      <protection locked="0"/>
    </xf>
    <xf numFmtId="173" fontId="100" fillId="13" borderId="40" xfId="0" applyNumberFormat="1" applyFont="1" applyFill="1" applyBorder="1"/>
    <xf numFmtId="44" fontId="100" fillId="13" borderId="40" xfId="10" applyFont="1" applyFill="1" applyBorder="1" applyAlignment="1" applyProtection="1"/>
    <xf numFmtId="0" fontId="100" fillId="13" borderId="40" xfId="0" applyFont="1" applyFill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49" fontId="64" fillId="0" borderId="40" xfId="602" applyNumberFormat="1" applyFont="1" applyBorder="1" applyAlignment="1" applyProtection="1">
      <alignment horizontal="center" vertical="center"/>
      <protection locked="0"/>
    </xf>
    <xf numFmtId="0" fontId="96" fillId="0" borderId="40" xfId="507" applyFont="1" applyBorder="1" applyAlignment="1">
      <alignment horizontal="center" vertical="center" wrapText="1"/>
    </xf>
    <xf numFmtId="169" fontId="97" fillId="0" borderId="40" xfId="503" applyNumberFormat="1" applyFont="1" applyBorder="1" applyAlignment="1">
      <alignment vertical="center"/>
    </xf>
    <xf numFmtId="0" fontId="96" fillId="0" borderId="40" xfId="507" applyFont="1" applyBorder="1" applyAlignment="1">
      <alignment horizontal="center"/>
    </xf>
    <xf numFmtId="169" fontId="53" fillId="92" borderId="40" xfId="503" applyNumberFormat="1" applyFont="1" applyFill="1" applyBorder="1" applyAlignment="1">
      <alignment horizontal="center" vertical="center"/>
    </xf>
    <xf numFmtId="169" fontId="53" fillId="92" borderId="40" xfId="503" applyNumberFormat="1" applyFont="1" applyFill="1" applyBorder="1" applyAlignment="1">
      <alignment vertical="center"/>
    </xf>
    <xf numFmtId="169" fontId="180" fillId="93" borderId="40" xfId="0" applyNumberFormat="1" applyFont="1" applyFill="1" applyBorder="1" applyAlignment="1">
      <alignment horizontal="right" vertical="center"/>
    </xf>
    <xf numFmtId="169" fontId="181" fillId="93" borderId="40" xfId="0" applyNumberFormat="1" applyFont="1" applyFill="1" applyBorder="1" applyAlignment="1">
      <alignment vertical="center"/>
    </xf>
    <xf numFmtId="0" fontId="97" fillId="0" borderId="40" xfId="507" applyFont="1" applyBorder="1" applyAlignment="1">
      <alignment horizontal="center" vertical="center"/>
    </xf>
    <xf numFmtId="169" fontId="98" fillId="26" borderId="40" xfId="0" applyNumberFormat="1" applyFont="1" applyFill="1" applyBorder="1" applyAlignment="1">
      <alignment vertical="center"/>
    </xf>
    <xf numFmtId="169" fontId="180" fillId="94" borderId="40" xfId="0" applyNumberFormat="1" applyFont="1" applyFill="1" applyBorder="1" applyAlignment="1">
      <alignment horizontal="right" vertical="center"/>
    </xf>
    <xf numFmtId="169" fontId="181" fillId="94" borderId="40" xfId="0" applyNumberFormat="1" applyFont="1" applyFill="1" applyBorder="1" applyAlignment="1">
      <alignment vertical="center"/>
    </xf>
    <xf numFmtId="0" fontId="96" fillId="0" borderId="40" xfId="507" applyFont="1" applyBorder="1" applyAlignment="1">
      <alignment horizontal="center" vertical="center"/>
    </xf>
    <xf numFmtId="169" fontId="98" fillId="95" borderId="40" xfId="0" applyNumberFormat="1" applyFont="1" applyFill="1" applyBorder="1" applyAlignment="1">
      <alignment vertical="center"/>
    </xf>
    <xf numFmtId="169" fontId="98" fillId="0" borderId="40" xfId="0" applyNumberFormat="1" applyFont="1" applyBorder="1" applyAlignment="1">
      <alignment vertical="center"/>
    </xf>
    <xf numFmtId="43" fontId="97" fillId="0" borderId="40" xfId="3" applyFont="1" applyBorder="1" applyAlignment="1" applyProtection="1">
      <alignment vertical="center"/>
      <protection locked="0"/>
    </xf>
    <xf numFmtId="43" fontId="40" fillId="13" borderId="40" xfId="3" applyFont="1" applyFill="1" applyBorder="1" applyProtection="1"/>
    <xf numFmtId="171" fontId="52" fillId="13" borderId="40" xfId="602" applyNumberFormat="1" applyFont="1" applyFill="1" applyBorder="1" applyAlignment="1" applyProtection="1">
      <alignment horizontal="center" vertical="center" wrapText="1"/>
      <protection locked="0"/>
    </xf>
    <xf numFmtId="171" fontId="52" fillId="28" borderId="40" xfId="602" applyNumberFormat="1" applyFont="1" applyFill="1" applyBorder="1" applyAlignment="1" applyProtection="1">
      <alignment horizontal="center" vertical="center" wrapText="1"/>
      <protection locked="0"/>
    </xf>
    <xf numFmtId="0" fontId="96" fillId="0" borderId="40" xfId="507" applyFont="1" applyBorder="1" applyAlignment="1" applyProtection="1">
      <alignment horizontal="center" vertical="center" wrapText="1"/>
      <protection locked="0"/>
    </xf>
    <xf numFmtId="169" fontId="97" fillId="0" borderId="40" xfId="503" applyNumberFormat="1" applyFont="1" applyBorder="1" applyAlignment="1" applyProtection="1">
      <alignment vertical="center"/>
      <protection locked="0"/>
    </xf>
    <xf numFmtId="169" fontId="98" fillId="26" borderId="40" xfId="0" applyNumberFormat="1" applyFont="1" applyFill="1" applyBorder="1" applyAlignment="1" applyProtection="1">
      <alignment vertical="center"/>
      <protection locked="0"/>
    </xf>
    <xf numFmtId="169" fontId="98" fillId="95" borderId="40" xfId="0" applyNumberFormat="1" applyFont="1" applyFill="1" applyBorder="1" applyAlignment="1" applyProtection="1">
      <alignment vertical="center"/>
      <protection locked="0"/>
    </xf>
    <xf numFmtId="169" fontId="98" fillId="0" borderId="40" xfId="0" applyNumberFormat="1" applyFont="1" applyBorder="1" applyAlignment="1" applyProtection="1">
      <alignment vertical="center"/>
      <protection locked="0"/>
    </xf>
    <xf numFmtId="0" fontId="42" fillId="0" borderId="0" xfId="507" applyFont="1" applyProtection="1">
      <protection locked="0"/>
    </xf>
    <xf numFmtId="43" fontId="40" fillId="13" borderId="40" xfId="579" applyFont="1" applyFill="1" applyBorder="1" applyProtection="1"/>
    <xf numFmtId="43" fontId="75" fillId="32" borderId="40" xfId="507" applyNumberFormat="1" applyFont="1" applyFill="1" applyBorder="1"/>
    <xf numFmtId="0" fontId="82" fillId="0" borderId="0" xfId="602" applyFont="1" applyBorder="1" applyAlignment="1" applyProtection="1">
      <alignment horizontal="left" vertical="center"/>
      <protection locked="0"/>
    </xf>
    <xf numFmtId="0" fontId="82" fillId="0" borderId="0" xfId="602" applyFont="1" applyBorder="1" applyAlignment="1" applyProtection="1">
      <alignment vertical="center"/>
      <protection locked="0"/>
    </xf>
    <xf numFmtId="165" fontId="82" fillId="0" borderId="40" xfId="1612" applyNumberFormat="1" applyFont="1" applyBorder="1" applyAlignment="1" applyProtection="1">
      <alignment horizontal="right" vertical="center"/>
    </xf>
    <xf numFmtId="0" fontId="82" fillId="0" borderId="0" xfId="508" applyFont="1" applyProtection="1">
      <protection locked="0"/>
    </xf>
    <xf numFmtId="0" fontId="82" fillId="0" borderId="0" xfId="1536" applyFont="1" applyProtection="1">
      <protection locked="0"/>
    </xf>
    <xf numFmtId="169" fontId="156" fillId="26" borderId="2" xfId="594" applyNumberFormat="1" applyFont="1" applyFill="1" applyBorder="1" applyAlignment="1" applyProtection="1">
      <alignment vertical="center" wrapText="1"/>
      <protection locked="0"/>
    </xf>
    <xf numFmtId="0" fontId="65" fillId="13" borderId="2" xfId="533" applyFont="1" applyFill="1" applyBorder="1" applyAlignment="1" applyProtection="1">
      <alignment horizontal="center" vertical="center" wrapText="1"/>
      <protection locked="0"/>
    </xf>
    <xf numFmtId="171" fontId="97" fillId="0" borderId="0" xfId="503" applyNumberFormat="1" applyFont="1" applyAlignment="1" applyProtection="1">
      <alignment vertical="center"/>
      <protection locked="0"/>
    </xf>
    <xf numFmtId="0" fontId="65" fillId="21" borderId="2" xfId="503" applyFont="1" applyFill="1" applyBorder="1" applyAlignment="1" applyProtection="1">
      <alignment horizontal="center" vertical="center" wrapText="1"/>
      <protection locked="0"/>
    </xf>
    <xf numFmtId="0" fontId="76" fillId="0" borderId="0" xfId="503" applyAlignment="1">
      <alignment vertical="center"/>
    </xf>
    <xf numFmtId="177" fontId="82" fillId="26" borderId="40" xfId="587" applyNumberFormat="1" applyFont="1" applyFill="1" applyBorder="1" applyAlignment="1" applyProtection="1">
      <alignment horizontal="right" vertical="center"/>
      <protection locked="0"/>
    </xf>
    <xf numFmtId="2" fontId="82" fillId="0" borderId="40" xfId="1612" applyNumberFormat="1" applyFont="1" applyBorder="1" applyAlignment="1" applyProtection="1">
      <alignment horizontal="right" vertical="center"/>
    </xf>
    <xf numFmtId="0" fontId="160" fillId="0" borderId="0" xfId="0" applyFont="1"/>
    <xf numFmtId="0" fontId="177" fillId="0" borderId="0" xfId="528" applyFont="1" applyAlignment="1" applyProtection="1">
      <alignment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49" fontId="160" fillId="26" borderId="40" xfId="0" applyNumberFormat="1" applyFont="1" applyFill="1" applyBorder="1" applyAlignment="1" applyProtection="1">
      <alignment horizontal="center" vertical="center"/>
      <protection locked="0"/>
    </xf>
    <xf numFmtId="0" fontId="179" fillId="0" borderId="40" xfId="0" applyFont="1" applyBorder="1" applyAlignment="1">
      <alignment vertical="center" wrapText="1"/>
    </xf>
    <xf numFmtId="49" fontId="160" fillId="26" borderId="40" xfId="599" applyNumberFormat="1" applyFont="1" applyFill="1" applyBorder="1" applyAlignment="1" applyProtection="1">
      <alignment horizontal="center" vertical="center"/>
      <protection locked="0"/>
    </xf>
    <xf numFmtId="49" fontId="160" fillId="26" borderId="40" xfId="598" applyNumberFormat="1" applyFont="1" applyFill="1" applyBorder="1" applyAlignment="1" applyProtection="1">
      <alignment horizontal="center" vertical="center"/>
      <protection locked="0"/>
    </xf>
    <xf numFmtId="0" fontId="179" fillId="26" borderId="40" xfId="0" applyFont="1" applyFill="1" applyBorder="1" applyAlignment="1">
      <alignment vertical="center" wrapText="1"/>
    </xf>
    <xf numFmtId="0" fontId="179" fillId="0" borderId="40" xfId="0" applyFont="1" applyBorder="1" applyAlignment="1">
      <alignment horizontal="right" vertical="center" wrapText="1"/>
    </xf>
    <xf numFmtId="0" fontId="179" fillId="26" borderId="40" xfId="0" applyFont="1" applyFill="1" applyBorder="1" applyAlignment="1">
      <alignment horizontal="right" vertical="center" wrapText="1"/>
    </xf>
    <xf numFmtId="49" fontId="185" fillId="0" borderId="40" xfId="0" applyNumberFormat="1" applyFont="1" applyBorder="1" applyAlignment="1">
      <alignment horizontal="center"/>
    </xf>
    <xf numFmtId="49" fontId="160" fillId="0" borderId="40" xfId="528" applyNumberFormat="1" applyFont="1" applyBorder="1" applyAlignment="1" applyProtection="1">
      <alignment horizontal="center" vertical="center" wrapText="1" readingOrder="1"/>
      <protection locked="0"/>
    </xf>
    <xf numFmtId="49" fontId="160" fillId="0" borderId="40" xfId="596" applyNumberFormat="1" applyFont="1" applyFill="1" applyBorder="1" applyAlignment="1" applyProtection="1">
      <alignment horizontal="center" vertical="center" wrapText="1"/>
      <protection locked="0"/>
    </xf>
    <xf numFmtId="14" fontId="160" fillId="0" borderId="40" xfId="2155" applyNumberFormat="1" applyFont="1" applyBorder="1" applyAlignment="1" applyProtection="1">
      <alignment horizontal="center" vertical="center" wrapText="1" readingOrder="1"/>
      <protection locked="0"/>
    </xf>
    <xf numFmtId="49" fontId="160" fillId="26" borderId="40" xfId="0" applyNumberFormat="1" applyFont="1" applyFill="1" applyBorder="1" applyAlignment="1" applyProtection="1">
      <alignment horizontal="center"/>
      <protection locked="0"/>
    </xf>
    <xf numFmtId="0" fontId="160" fillId="26" borderId="40" xfId="0" applyFont="1" applyFill="1" applyBorder="1" applyAlignment="1" applyProtection="1">
      <alignment horizontal="center" vertical="center"/>
      <protection locked="0"/>
    </xf>
    <xf numFmtId="49" fontId="79" fillId="26" borderId="40" xfId="528" applyNumberFormat="1" applyFont="1" applyFill="1" applyBorder="1" applyAlignment="1" applyProtection="1">
      <alignment horizontal="center" vertical="center"/>
      <protection locked="0"/>
    </xf>
    <xf numFmtId="0" fontId="160" fillId="26" borderId="40" xfId="599" applyFont="1" applyFill="1" applyBorder="1" applyAlignment="1" applyProtection="1">
      <alignment horizontal="center" vertical="center"/>
      <protection locked="0"/>
    </xf>
    <xf numFmtId="0" fontId="23" fillId="26" borderId="40" xfId="0" applyFont="1" applyFill="1" applyBorder="1" applyAlignment="1">
      <alignment horizontal="center"/>
    </xf>
    <xf numFmtId="4" fontId="82" fillId="0" borderId="40" xfId="1612" applyNumberFormat="1" applyFont="1" applyBorder="1" applyAlignment="1" applyProtection="1">
      <alignment horizontal="right" vertical="center"/>
    </xf>
    <xf numFmtId="165" fontId="80" fillId="0" borderId="0" xfId="602" applyNumberFormat="1" applyFont="1" applyBorder="1" applyAlignment="1" applyProtection="1">
      <alignment horizontal="center" vertical="center"/>
      <protection locked="0"/>
    </xf>
    <xf numFmtId="2" fontId="80" fillId="0" borderId="0" xfId="602" applyNumberFormat="1" applyFont="1" applyBorder="1" applyAlignment="1" applyProtection="1">
      <alignment horizontal="center" vertical="center"/>
      <protection locked="0"/>
    </xf>
    <xf numFmtId="44" fontId="21" fillId="0" borderId="40" xfId="10" applyFont="1" applyBorder="1" applyAlignment="1" applyProtection="1">
      <protection locked="0"/>
    </xf>
    <xf numFmtId="0" fontId="160" fillId="0" borderId="40" xfId="0" applyFont="1" applyBorder="1" applyAlignment="1" applyProtection="1">
      <alignment horizontal="center" vertical="center"/>
      <protection locked="0"/>
    </xf>
    <xf numFmtId="0" fontId="160" fillId="0" borderId="40" xfId="0" applyFont="1" applyBorder="1" applyAlignment="1" applyProtection="1">
      <alignment horizontal="center" vertical="center" wrapText="1"/>
      <protection locked="0"/>
    </xf>
    <xf numFmtId="49" fontId="160" fillId="0" borderId="40" xfId="0" applyNumberFormat="1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 wrapText="1"/>
      <protection locked="0"/>
    </xf>
    <xf numFmtId="49" fontId="160" fillId="0" borderId="40" xfId="0" applyNumberFormat="1" applyFont="1" applyBorder="1" applyAlignment="1" applyProtection="1">
      <alignment horizontal="center"/>
      <protection locked="0"/>
    </xf>
    <xf numFmtId="0" fontId="160" fillId="0" borderId="40" xfId="0" applyFont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4" fontId="20" fillId="0" borderId="1" xfId="3" applyNumberFormat="1" applyFont="1" applyBorder="1" applyAlignment="1" applyProtection="1">
      <alignment vertical="center"/>
      <protection locked="0"/>
    </xf>
    <xf numFmtId="2" fontId="79" fillId="26" borderId="40" xfId="1612" applyNumberFormat="1" applyFont="1" applyFill="1" applyBorder="1" applyAlignment="1" applyProtection="1">
      <alignment horizontal="right" vertical="center"/>
      <protection locked="0"/>
    </xf>
    <xf numFmtId="2" fontId="79" fillId="26" borderId="40" xfId="587" applyNumberFormat="1" applyFont="1" applyFill="1" applyBorder="1" applyAlignment="1" applyProtection="1">
      <alignment horizontal="right" vertical="center"/>
      <protection locked="0"/>
    </xf>
    <xf numFmtId="49" fontId="167" fillId="26" borderId="1" xfId="0" applyNumberFormat="1" applyFont="1" applyFill="1" applyBorder="1" applyAlignment="1" applyProtection="1">
      <alignment horizontal="center" vertical="center"/>
      <protection locked="0"/>
    </xf>
    <xf numFmtId="49" fontId="167" fillId="0" borderId="1" xfId="0" applyNumberFormat="1" applyFont="1" applyBorder="1" applyAlignment="1" applyProtection="1">
      <alignment horizontal="center"/>
      <protection locked="0"/>
    </xf>
    <xf numFmtId="49" fontId="167" fillId="0" borderId="1" xfId="0" applyNumberFormat="1" applyFont="1" applyBorder="1" applyAlignment="1" applyProtection="1">
      <alignment horizontal="center" vertical="justify"/>
      <protection locked="0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187" fillId="28" borderId="40" xfId="602" applyFont="1" applyFill="1" applyBorder="1" applyAlignment="1" applyProtection="1">
      <alignment horizontal="center" vertical="center" wrapText="1"/>
    </xf>
    <xf numFmtId="0" fontId="187" fillId="28" borderId="40" xfId="602" applyFont="1" applyFill="1" applyBorder="1" applyAlignment="1" applyProtection="1">
      <alignment horizontal="center" vertical="center"/>
    </xf>
    <xf numFmtId="1" fontId="187" fillId="28" borderId="40" xfId="602" applyNumberFormat="1" applyFont="1" applyFill="1" applyBorder="1" applyAlignment="1" applyProtection="1">
      <alignment horizontal="center" vertical="center" wrapText="1"/>
    </xf>
    <xf numFmtId="171" fontId="187" fillId="28" borderId="40" xfId="1612" applyNumberFormat="1" applyFont="1" applyFill="1" applyBorder="1" applyAlignment="1" applyProtection="1">
      <alignment horizontal="center" vertical="center" wrapText="1"/>
    </xf>
    <xf numFmtId="169" fontId="96" fillId="35" borderId="2" xfId="503" applyNumberFormat="1" applyFont="1" applyFill="1" applyBorder="1" applyAlignment="1">
      <alignment horizontal="left" vertical="center"/>
    </xf>
    <xf numFmtId="169" fontId="96" fillId="35" borderId="3" xfId="503" applyNumberFormat="1" applyFont="1" applyFill="1" applyBorder="1" applyAlignment="1">
      <alignment horizontal="left" vertical="center"/>
    </xf>
    <xf numFmtId="169" fontId="96" fillId="35" borderId="4" xfId="503" applyNumberFormat="1" applyFont="1" applyFill="1" applyBorder="1" applyAlignment="1">
      <alignment horizontal="left" vertical="center"/>
    </xf>
    <xf numFmtId="14" fontId="43" fillId="0" borderId="1" xfId="0" applyNumberFormat="1" applyFont="1" applyBorder="1" applyAlignment="1" applyProtection="1">
      <alignment horizontal="center"/>
      <protection locked="0"/>
    </xf>
    <xf numFmtId="0" fontId="43" fillId="0" borderId="40" xfId="0" applyFont="1" applyBorder="1" applyAlignment="1" applyProtection="1">
      <alignment horizontal="center"/>
      <protection locked="0"/>
    </xf>
    <xf numFmtId="44" fontId="43" fillId="0" borderId="40" xfId="0" applyNumberFormat="1" applyFont="1" applyBorder="1" applyAlignment="1" applyProtection="1">
      <alignment horizontal="right"/>
      <protection locked="0"/>
    </xf>
    <xf numFmtId="3" fontId="43" fillId="0" borderId="40" xfId="0" applyNumberFormat="1" applyFont="1" applyBorder="1" applyAlignment="1" applyProtection="1">
      <alignment horizontal="center"/>
      <protection locked="0"/>
    </xf>
    <xf numFmtId="0" fontId="43" fillId="0" borderId="1" xfId="0" applyFont="1" applyBorder="1" applyAlignment="1" applyProtection="1">
      <alignment horizontal="center"/>
      <protection locked="0"/>
    </xf>
    <xf numFmtId="44" fontId="43" fillId="0" borderId="1" xfId="0" applyNumberFormat="1" applyFont="1" applyBorder="1" applyAlignment="1" applyProtection="1">
      <alignment horizontal="right"/>
      <protection locked="0"/>
    </xf>
    <xf numFmtId="14" fontId="43" fillId="0" borderId="40" xfId="0" applyNumberFormat="1" applyFont="1" applyBorder="1" applyAlignment="1" applyProtection="1">
      <alignment horizontal="center"/>
      <protection locked="0"/>
    </xf>
    <xf numFmtId="44" fontId="52" fillId="13" borderId="0" xfId="0" applyNumberFormat="1" applyFont="1" applyFill="1" applyAlignment="1">
      <alignment horizontal="right"/>
    </xf>
    <xf numFmtId="44" fontId="52" fillId="13" borderId="51" xfId="0" applyNumberFormat="1" applyFont="1" applyFill="1" applyBorder="1" applyAlignment="1">
      <alignment horizontal="right"/>
    </xf>
    <xf numFmtId="0" fontId="51" fillId="0" borderId="0" xfId="0" applyFont="1" applyProtection="1">
      <protection locked="0"/>
    </xf>
    <xf numFmtId="0" fontId="188" fillId="0" borderId="0" xfId="0" applyFont="1" applyProtection="1">
      <protection locked="0"/>
    </xf>
    <xf numFmtId="44" fontId="52" fillId="13" borderId="51" xfId="0" applyNumberFormat="1" applyFont="1" applyFill="1" applyBorder="1"/>
    <xf numFmtId="0" fontId="0" fillId="0" borderId="0" xfId="0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58" fillId="4" borderId="6" xfId="0" applyFont="1" applyFill="1" applyBorder="1" applyAlignment="1">
      <alignment horizontal="center" vertical="center"/>
    </xf>
    <xf numFmtId="8" fontId="43" fillId="0" borderId="40" xfId="0" applyNumberFormat="1" applyFont="1" applyBorder="1" applyAlignment="1" applyProtection="1">
      <alignment horizontal="right"/>
      <protection locked="0"/>
    </xf>
    <xf numFmtId="0" fontId="193" fillId="0" borderId="0" xfId="2157" applyFont="1"/>
    <xf numFmtId="178" fontId="193" fillId="0" borderId="0" xfId="2157" applyNumberFormat="1" applyFont="1" applyAlignment="1">
      <alignment horizontal="center" vertical="center"/>
    </xf>
    <xf numFmtId="0" fontId="193" fillId="0" borderId="0" xfId="2157" applyFont="1" applyAlignment="1">
      <alignment horizontal="left"/>
    </xf>
    <xf numFmtId="169" fontId="193" fillId="0" borderId="0" xfId="2157" applyNumberFormat="1" applyFont="1" applyAlignment="1">
      <alignment horizontal="right"/>
    </xf>
    <xf numFmtId="0" fontId="192" fillId="0" borderId="0" xfId="2157"/>
    <xf numFmtId="0" fontId="195" fillId="0" borderId="48" xfId="2157" applyFont="1" applyBorder="1"/>
    <xf numFmtId="0" fontId="195" fillId="0" borderId="49" xfId="2157" applyFont="1" applyBorder="1"/>
    <xf numFmtId="0" fontId="195" fillId="0" borderId="0" xfId="2157" applyFont="1"/>
    <xf numFmtId="0" fontId="196" fillId="101" borderId="55" xfId="2157" applyFont="1" applyFill="1" applyBorder="1" applyAlignment="1">
      <alignment horizontal="center" vertical="center"/>
    </xf>
    <xf numFmtId="0" fontId="196" fillId="101" borderId="40" xfId="2157" applyFont="1" applyFill="1" applyBorder="1" applyAlignment="1">
      <alignment horizontal="center" vertical="center"/>
    </xf>
    <xf numFmtId="0" fontId="196" fillId="101" borderId="40" xfId="2157" applyFont="1" applyFill="1" applyBorder="1" applyAlignment="1">
      <alignment horizontal="center" vertical="center" wrapText="1"/>
    </xf>
    <xf numFmtId="0" fontId="196" fillId="101" borderId="56" xfId="2157" applyFont="1" applyFill="1" applyBorder="1" applyAlignment="1">
      <alignment horizontal="center" vertical="center" wrapText="1"/>
    </xf>
    <xf numFmtId="0" fontId="196" fillId="0" borderId="0" xfId="2157" applyFont="1" applyAlignment="1">
      <alignment horizontal="center" vertical="center"/>
    </xf>
    <xf numFmtId="180" fontId="192" fillId="0" borderId="40" xfId="2157" applyNumberFormat="1" applyBorder="1"/>
    <xf numFmtId="0" fontId="196" fillId="0" borderId="40" xfId="2157" applyFont="1" applyBorder="1" applyAlignment="1">
      <alignment horizontal="center" vertical="center"/>
    </xf>
    <xf numFmtId="179" fontId="197" fillId="0" borderId="40" xfId="2158" applyFont="1" applyBorder="1" applyAlignment="1" applyProtection="1">
      <alignment horizontal="center" vertical="center"/>
    </xf>
    <xf numFmtId="4" fontId="196" fillId="0" borderId="40" xfId="2158" applyNumberFormat="1" applyFont="1" applyBorder="1" applyAlignment="1" applyProtection="1">
      <alignment horizontal="center" vertical="center"/>
    </xf>
    <xf numFmtId="179" fontId="196" fillId="0" borderId="56" xfId="2158" applyFont="1" applyBorder="1" applyAlignment="1" applyProtection="1">
      <alignment horizontal="center" vertical="center"/>
    </xf>
    <xf numFmtId="0" fontId="196" fillId="0" borderId="55" xfId="2157" applyFont="1" applyBorder="1" applyAlignment="1">
      <alignment horizontal="center" vertical="center"/>
    </xf>
    <xf numFmtId="181" fontId="198" fillId="0" borderId="40" xfId="2157" applyNumberFormat="1" applyFont="1" applyBorder="1" applyAlignment="1" applyProtection="1">
      <alignment horizontal="center"/>
      <protection locked="0"/>
    </xf>
    <xf numFmtId="0" fontId="198" fillId="0" borderId="40" xfId="2157" applyFont="1" applyBorder="1" applyAlignment="1" applyProtection="1">
      <alignment horizontal="center"/>
      <protection locked="0"/>
    </xf>
    <xf numFmtId="49" fontId="198" fillId="0" borderId="40" xfId="2157" applyNumberFormat="1" applyFont="1" applyBorder="1" applyAlignment="1" applyProtection="1">
      <alignment horizontal="center"/>
      <protection locked="0"/>
    </xf>
    <xf numFmtId="179" fontId="198" fillId="0" borderId="40" xfId="2158" applyFont="1" applyBorder="1" applyProtection="1">
      <protection locked="0"/>
    </xf>
    <xf numFmtId="179" fontId="198" fillId="0" borderId="40" xfId="2158" applyFont="1" applyBorder="1" applyAlignment="1" applyProtection="1">
      <alignment horizontal="right"/>
      <protection locked="0"/>
    </xf>
    <xf numFmtId="179" fontId="196" fillId="0" borderId="40" xfId="2158" applyFont="1" applyBorder="1" applyAlignment="1" applyProtection="1">
      <alignment horizontal="center" vertical="center"/>
    </xf>
    <xf numFmtId="0" fontId="192" fillId="0" borderId="40" xfId="2157" applyBorder="1" applyAlignment="1" applyProtection="1">
      <alignment horizontal="center"/>
      <protection locked="0"/>
    </xf>
    <xf numFmtId="2" fontId="192" fillId="0" borderId="40" xfId="2157" applyNumberFormat="1" applyBorder="1" applyAlignment="1" applyProtection="1">
      <alignment horizontal="right"/>
      <protection locked="0"/>
    </xf>
    <xf numFmtId="49" fontId="198" fillId="26" borderId="40" xfId="2157" applyNumberFormat="1" applyFont="1" applyFill="1" applyBorder="1" applyAlignment="1" applyProtection="1">
      <alignment horizontal="center"/>
      <protection locked="0"/>
    </xf>
    <xf numFmtId="43" fontId="192" fillId="0" borderId="0" xfId="2157" applyNumberFormat="1"/>
    <xf numFmtId="4" fontId="198" fillId="0" borderId="40" xfId="2157" applyNumberFormat="1" applyFont="1" applyBorder="1" applyProtection="1">
      <protection locked="0"/>
    </xf>
    <xf numFmtId="14" fontId="198" fillId="0" borderId="40" xfId="2157" applyNumberFormat="1" applyFont="1" applyBorder="1" applyAlignment="1" applyProtection="1">
      <alignment horizontal="center"/>
      <protection locked="0"/>
    </xf>
    <xf numFmtId="2" fontId="192" fillId="0" borderId="6" xfId="2157" applyNumberFormat="1" applyBorder="1" applyAlignment="1" applyProtection="1">
      <alignment horizontal="right"/>
      <protection locked="0"/>
    </xf>
    <xf numFmtId="0" fontId="192" fillId="0" borderId="0" xfId="2157" applyAlignment="1" applyProtection="1">
      <alignment horizontal="center"/>
      <protection locked="0"/>
    </xf>
    <xf numFmtId="181" fontId="192" fillId="0" borderId="40" xfId="2157" applyNumberFormat="1" applyBorder="1" applyAlignment="1" applyProtection="1">
      <alignment horizontal="center"/>
      <protection locked="0"/>
    </xf>
    <xf numFmtId="49" fontId="192" fillId="0" borderId="40" xfId="2157" applyNumberFormat="1" applyBorder="1" applyAlignment="1" applyProtection="1">
      <alignment horizontal="center"/>
      <protection locked="0"/>
    </xf>
    <xf numFmtId="179" fontId="0" fillId="0" borderId="40" xfId="2158" applyFont="1" applyBorder="1" applyProtection="1">
      <protection locked="0"/>
    </xf>
    <xf numFmtId="4" fontId="0" fillId="0" borderId="40" xfId="2158" applyNumberFormat="1" applyFont="1" applyBorder="1" applyProtection="1">
      <protection locked="0"/>
    </xf>
    <xf numFmtId="179" fontId="199" fillId="0" borderId="40" xfId="2158" applyFont="1" applyBorder="1" applyProtection="1">
      <protection locked="0"/>
    </xf>
    <xf numFmtId="0" fontId="192" fillId="0" borderId="54" xfId="2157" applyBorder="1" applyProtection="1">
      <protection locked="0"/>
    </xf>
    <xf numFmtId="179" fontId="0" fillId="0" borderId="54" xfId="2158" applyFont="1" applyBorder="1" applyProtection="1">
      <protection locked="0"/>
    </xf>
    <xf numFmtId="4" fontId="0" fillId="0" borderId="54" xfId="2158" applyNumberFormat="1" applyFont="1" applyBorder="1" applyProtection="1">
      <protection locked="0"/>
    </xf>
    <xf numFmtId="0" fontId="200" fillId="0" borderId="57" xfId="2157" applyFont="1" applyBorder="1" applyAlignment="1">
      <alignment horizontal="right" vertical="center" indent="2"/>
    </xf>
    <xf numFmtId="182" fontId="201" fillId="0" borderId="48" xfId="2158" applyNumberFormat="1" applyFont="1" applyBorder="1" applyAlignment="1" applyProtection="1">
      <alignment horizontal="center" vertical="center"/>
    </xf>
    <xf numFmtId="182" fontId="201" fillId="0" borderId="58" xfId="2158" applyNumberFormat="1" applyFont="1" applyBorder="1" applyAlignment="1" applyProtection="1">
      <alignment horizontal="center" vertical="center"/>
    </xf>
    <xf numFmtId="0" fontId="200" fillId="0" borderId="16" xfId="2157" applyFont="1" applyBorder="1" applyAlignment="1">
      <alignment horizontal="right" vertical="center" indent="2"/>
    </xf>
    <xf numFmtId="182" fontId="201" fillId="0" borderId="55" xfId="2158" applyNumberFormat="1" applyFont="1" applyBorder="1" applyAlignment="1" applyProtection="1">
      <alignment horizontal="center" vertical="center"/>
    </xf>
    <xf numFmtId="182" fontId="201" fillId="102" borderId="56" xfId="2158" applyNumberFormat="1" applyFont="1" applyFill="1" applyBorder="1" applyAlignment="1" applyProtection="1">
      <alignment horizontal="center"/>
    </xf>
    <xf numFmtId="182" fontId="201" fillId="102" borderId="55" xfId="2158" applyNumberFormat="1" applyFont="1" applyFill="1" applyBorder="1" applyAlignment="1" applyProtection="1">
      <alignment horizontal="center" vertical="center"/>
    </xf>
    <xf numFmtId="182" fontId="201" fillId="0" borderId="56" xfId="2158" applyNumberFormat="1" applyFont="1" applyBorder="1" applyAlignment="1" applyProtection="1">
      <alignment horizontal="center"/>
    </xf>
    <xf numFmtId="0" fontId="200" fillId="0" borderId="59" xfId="2157" applyFont="1" applyBorder="1" applyAlignment="1">
      <alignment horizontal="right" vertical="center" indent="2"/>
    </xf>
    <xf numFmtId="182" fontId="201" fillId="0" borderId="60" xfId="2158" applyNumberFormat="1" applyFont="1" applyBorder="1" applyAlignment="1" applyProtection="1">
      <alignment horizontal="center" vertical="center"/>
    </xf>
    <xf numFmtId="182" fontId="201" fillId="0" borderId="61" xfId="2158" applyNumberFormat="1" applyFont="1" applyBorder="1" applyAlignment="1" applyProtection="1">
      <alignment horizontal="center"/>
    </xf>
    <xf numFmtId="182" fontId="192" fillId="0" borderId="0" xfId="2157" applyNumberFormat="1"/>
    <xf numFmtId="0" fontId="202" fillId="0" borderId="0" xfId="2157" applyFont="1"/>
    <xf numFmtId="0" fontId="203" fillId="0" borderId="0" xfId="2157" applyFont="1"/>
    <xf numFmtId="0" fontId="202" fillId="0" borderId="9" xfId="2157" applyFont="1" applyBorder="1"/>
    <xf numFmtId="0" fontId="203" fillId="0" borderId="0" xfId="2157" applyFont="1" applyAlignment="1">
      <alignment horizontal="right"/>
    </xf>
    <xf numFmtId="171" fontId="202" fillId="0" borderId="0" xfId="2157" applyNumberFormat="1" applyFont="1"/>
    <xf numFmtId="0" fontId="202" fillId="0" borderId="0" xfId="2157" applyFont="1" applyAlignment="1">
      <alignment wrapText="1"/>
    </xf>
    <xf numFmtId="179" fontId="195" fillId="0" borderId="50" xfId="2158" applyFont="1" applyBorder="1" applyProtection="1">
      <protection locked="0"/>
    </xf>
    <xf numFmtId="0" fontId="192" fillId="0" borderId="54" xfId="2157" applyBorder="1" applyAlignment="1" applyProtection="1">
      <alignment horizontal="center"/>
      <protection locked="0"/>
    </xf>
    <xf numFmtId="44" fontId="17" fillId="0" borderId="40" xfId="10" applyFont="1" applyBorder="1" applyAlignment="1" applyProtection="1">
      <protection locked="0"/>
    </xf>
    <xf numFmtId="43" fontId="45" fillId="13" borderId="40" xfId="3" applyFont="1" applyFill="1" applyBorder="1" applyAlignment="1" applyProtection="1">
      <alignment wrapText="1"/>
      <protection locked="0"/>
    </xf>
    <xf numFmtId="0" fontId="52" fillId="28" borderId="53" xfId="533" applyFont="1" applyFill="1" applyBorder="1" applyAlignment="1" applyProtection="1">
      <alignment horizontal="center" vertical="center" wrapText="1"/>
    </xf>
    <xf numFmtId="0" fontId="75" fillId="13" borderId="53" xfId="528" applyFont="1" applyFill="1" applyBorder="1" applyAlignment="1">
      <alignment horizontal="center" vertical="center" wrapText="1"/>
    </xf>
    <xf numFmtId="1" fontId="155" fillId="0" borderId="40" xfId="602" applyNumberFormat="1" applyFont="1" applyBorder="1" applyAlignment="1" applyProtection="1">
      <alignment horizontal="center" vertical="center" wrapText="1"/>
    </xf>
    <xf numFmtId="49" fontId="160" fillId="26" borderId="55" xfId="0" applyNumberFormat="1" applyFont="1" applyFill="1" applyBorder="1" applyAlignment="1" applyProtection="1">
      <alignment horizontal="center"/>
      <protection locked="0"/>
    </xf>
    <xf numFmtId="44" fontId="16" fillId="0" borderId="40" xfId="10" applyFont="1" applyBorder="1" applyAlignment="1" applyProtection="1">
      <protection locked="0"/>
    </xf>
    <xf numFmtId="175" fontId="158" fillId="26" borderId="40" xfId="1612" applyNumberFormat="1" applyFont="1" applyFill="1" applyBorder="1" applyAlignment="1" applyProtection="1">
      <alignment horizontal="right" vertical="center"/>
      <protection locked="0"/>
    </xf>
    <xf numFmtId="49" fontId="155" fillId="0" borderId="40" xfId="0" applyNumberFormat="1" applyFont="1" applyBorder="1" applyAlignment="1">
      <alignment horizontal="center" vertical="justify"/>
    </xf>
    <xf numFmtId="174" fontId="154" fillId="26" borderId="40" xfId="0" applyNumberFormat="1" applyFont="1" applyFill="1" applyBorder="1" applyAlignment="1" applyProtection="1">
      <alignment horizontal="center" vertical="center"/>
      <protection locked="0"/>
    </xf>
    <xf numFmtId="0" fontId="154" fillId="26" borderId="40" xfId="0" applyFont="1" applyFill="1" applyBorder="1" applyAlignment="1" applyProtection="1">
      <alignment horizontal="center" vertical="center"/>
      <protection locked="0"/>
    </xf>
    <xf numFmtId="0" fontId="154" fillId="26" borderId="40" xfId="0" applyFont="1" applyFill="1" applyBorder="1" applyAlignment="1" applyProtection="1">
      <alignment horizontal="center" vertical="center" wrapText="1"/>
      <protection locked="0"/>
    </xf>
    <xf numFmtId="14" fontId="155" fillId="26" borderId="40" xfId="0" applyNumberFormat="1" applyFont="1" applyFill="1" applyBorder="1" applyAlignment="1">
      <alignment horizontal="center" vertical="center"/>
    </xf>
    <xf numFmtId="49" fontId="154" fillId="26" borderId="40" xfId="528" applyNumberFormat="1" applyFont="1" applyFill="1" applyBorder="1" applyAlignment="1" applyProtection="1">
      <alignment horizontal="center" vertical="center"/>
      <protection locked="0"/>
    </xf>
    <xf numFmtId="14" fontId="155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5" fillId="26" borderId="40" xfId="0" applyNumberFormat="1" applyFont="1" applyFill="1" applyBorder="1" applyAlignment="1" applyProtection="1">
      <alignment horizontal="center" vertical="center"/>
      <protection locked="0"/>
    </xf>
    <xf numFmtId="0" fontId="155" fillId="26" borderId="40" xfId="0" applyFont="1" applyFill="1" applyBorder="1" applyAlignment="1">
      <alignment horizontal="center" vertical="center"/>
    </xf>
    <xf numFmtId="0" fontId="155" fillId="26" borderId="40" xfId="0" applyFont="1" applyFill="1" applyBorder="1" applyAlignment="1">
      <alignment horizontal="center" vertical="justify"/>
    </xf>
    <xf numFmtId="49" fontId="155" fillId="26" borderId="40" xfId="0" applyNumberFormat="1" applyFont="1" applyFill="1" applyBorder="1" applyAlignment="1" applyProtection="1">
      <alignment horizontal="center" vertical="justify"/>
      <protection locked="0"/>
    </xf>
    <xf numFmtId="0" fontId="154" fillId="26" borderId="40" xfId="0" applyFont="1" applyFill="1" applyBorder="1" applyAlignment="1" applyProtection="1">
      <alignment horizontal="center"/>
      <protection locked="0"/>
    </xf>
    <xf numFmtId="14" fontId="155" fillId="26" borderId="40" xfId="0" applyNumberFormat="1" applyFont="1" applyFill="1" applyBorder="1" applyAlignment="1">
      <alignment horizontal="center"/>
    </xf>
    <xf numFmtId="0" fontId="20" fillId="0" borderId="40" xfId="0" applyFont="1" applyBorder="1" applyAlignment="1" applyProtection="1">
      <alignment horizontal="center" vertical="center"/>
      <protection locked="0"/>
    </xf>
    <xf numFmtId="49" fontId="19" fillId="0" borderId="40" xfId="0" applyNumberFormat="1" applyFont="1" applyBorder="1" applyAlignment="1" applyProtection="1">
      <alignment horizontal="center" vertical="center"/>
      <protection locked="0"/>
    </xf>
    <xf numFmtId="0" fontId="160" fillId="0" borderId="40" xfId="0" applyFont="1" applyBorder="1" applyAlignment="1" applyProtection="1">
      <alignment horizontal="center" vertical="justify"/>
      <protection locked="0"/>
    </xf>
    <xf numFmtId="49" fontId="173" fillId="26" borderId="40" xfId="0" applyNumberFormat="1" applyFont="1" applyFill="1" applyBorder="1" applyAlignment="1" applyProtection="1">
      <alignment horizontal="center" vertical="center"/>
      <protection locked="0"/>
    </xf>
    <xf numFmtId="0" fontId="170" fillId="28" borderId="53" xfId="533" applyFont="1" applyFill="1" applyBorder="1" applyAlignment="1" applyProtection="1">
      <alignment horizontal="center" vertical="center" wrapText="1"/>
    </xf>
    <xf numFmtId="0" fontId="171" fillId="13" borderId="53" xfId="528" applyFont="1" applyFill="1" applyBorder="1" applyAlignment="1">
      <alignment horizontal="center" vertical="center" wrapText="1"/>
    </xf>
    <xf numFmtId="49" fontId="154" fillId="26" borderId="55" xfId="0" applyNumberFormat="1" applyFont="1" applyFill="1" applyBorder="1" applyAlignment="1" applyProtection="1">
      <alignment horizontal="center"/>
      <protection locked="0"/>
    </xf>
    <xf numFmtId="4" fontId="158" fillId="0" borderId="40" xfId="1612" applyNumberFormat="1" applyFont="1" applyBorder="1" applyAlignment="1" applyProtection="1">
      <alignment horizontal="right" vertical="center"/>
    </xf>
    <xf numFmtId="165" fontId="158" fillId="0" borderId="40" xfId="1612" applyNumberFormat="1" applyFont="1" applyBorder="1" applyAlignment="1" applyProtection="1">
      <alignment horizontal="right" vertical="center"/>
    </xf>
    <xf numFmtId="49" fontId="160" fillId="26" borderId="66" xfId="0" applyNumberFormat="1" applyFont="1" applyFill="1" applyBorder="1" applyAlignment="1" applyProtection="1">
      <alignment horizontal="center" vertical="center"/>
      <protection locked="0"/>
    </xf>
    <xf numFmtId="0" fontId="20" fillId="0" borderId="49" xfId="0" applyFont="1" applyBorder="1" applyAlignment="1" applyProtection="1">
      <alignment horizontal="center" vertical="center"/>
      <protection locked="0"/>
    </xf>
    <xf numFmtId="0" fontId="160" fillId="0" borderId="49" xfId="0" applyFont="1" applyBorder="1" applyAlignment="1" applyProtection="1">
      <alignment horizontal="center" vertical="center"/>
      <protection locked="0"/>
    </xf>
    <xf numFmtId="0" fontId="160" fillId="0" borderId="49" xfId="0" applyFont="1" applyBorder="1" applyAlignment="1" applyProtection="1">
      <alignment horizontal="center" vertical="center" wrapText="1"/>
      <protection locked="0"/>
    </xf>
    <xf numFmtId="14" fontId="160" fillId="0" borderId="49" xfId="0" applyNumberFormat="1" applyFont="1" applyBorder="1" applyAlignment="1" applyProtection="1">
      <alignment horizontal="center" vertical="center" wrapText="1" readingOrder="1"/>
      <protection locked="0"/>
    </xf>
    <xf numFmtId="2" fontId="79" fillId="26" borderId="49" xfId="1612" applyNumberFormat="1" applyFont="1" applyFill="1" applyBorder="1" applyAlignment="1" applyProtection="1">
      <alignment horizontal="right" vertical="center"/>
      <protection locked="0"/>
    </xf>
    <xf numFmtId="7" fontId="77" fillId="0" borderId="50" xfId="13" applyNumberForma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160" fillId="26" borderId="66" xfId="0" applyFont="1" applyFill="1" applyBorder="1" applyAlignment="1" applyProtection="1">
      <alignment horizontal="center" vertical="center"/>
      <protection locked="0"/>
    </xf>
    <xf numFmtId="49" fontId="79" fillId="26" borderId="66" xfId="528" applyNumberFormat="1" applyFont="1" applyFill="1" applyBorder="1" applyAlignment="1" applyProtection="1">
      <alignment horizontal="center" vertical="center"/>
      <protection locked="0"/>
    </xf>
    <xf numFmtId="0" fontId="179" fillId="26" borderId="66" xfId="0" applyFont="1" applyFill="1" applyBorder="1" applyAlignment="1">
      <alignment vertical="center" wrapText="1"/>
    </xf>
    <xf numFmtId="49" fontId="160" fillId="26" borderId="67" xfId="0" applyNumberFormat="1" applyFont="1" applyFill="1" applyBorder="1" applyAlignment="1" applyProtection="1">
      <alignment horizontal="center"/>
      <protection locked="0"/>
    </xf>
    <xf numFmtId="49" fontId="208" fillId="26" borderId="62" xfId="0" applyNumberFormat="1" applyFont="1" applyFill="1" applyBorder="1" applyAlignment="1" applyProtection="1">
      <alignment horizontal="center" vertical="center" wrapText="1"/>
      <protection locked="0"/>
    </xf>
    <xf numFmtId="49" fontId="208" fillId="26" borderId="63" xfId="0" applyNumberFormat="1" applyFont="1" applyFill="1" applyBorder="1" applyAlignment="1" applyProtection="1">
      <alignment horizontal="center" vertical="center" wrapText="1"/>
      <protection locked="0"/>
    </xf>
    <xf numFmtId="49" fontId="209" fillId="0" borderId="63" xfId="0" applyNumberFormat="1" applyFont="1" applyBorder="1" applyAlignment="1" applyProtection="1">
      <alignment horizontal="center" vertical="center" wrapText="1"/>
      <protection locked="0"/>
    </xf>
    <xf numFmtId="49" fontId="208" fillId="0" borderId="63" xfId="0" applyNumberFormat="1" applyFont="1" applyBorder="1" applyAlignment="1" applyProtection="1">
      <alignment horizontal="center" vertical="center" wrapText="1"/>
      <protection locked="0"/>
    </xf>
    <xf numFmtId="49" fontId="208" fillId="0" borderId="63" xfId="0" applyNumberFormat="1" applyFont="1" applyBorder="1" applyAlignment="1">
      <alignment horizontal="center" vertical="center" wrapText="1"/>
    </xf>
    <xf numFmtId="2" fontId="210" fillId="26" borderId="64" xfId="587" applyNumberFormat="1" applyFont="1" applyFill="1" applyBorder="1" applyAlignment="1" applyProtection="1">
      <alignment horizontal="right" vertical="center"/>
      <protection locked="0"/>
    </xf>
    <xf numFmtId="49" fontId="188" fillId="0" borderId="63" xfId="3" applyNumberFormat="1" applyFont="1" applyBorder="1" applyAlignment="1" applyProtection="1">
      <alignment horizontal="center" vertical="center" wrapText="1"/>
      <protection locked="0"/>
    </xf>
    <xf numFmtId="49" fontId="158" fillId="0" borderId="40" xfId="528" applyNumberFormat="1" applyFont="1" applyBorder="1" applyAlignment="1" applyProtection="1">
      <alignment horizontal="center" vertical="center" wrapText="1"/>
      <protection locked="0"/>
    </xf>
    <xf numFmtId="0" fontId="155" fillId="26" borderId="40" xfId="0" applyFont="1" applyFill="1" applyBorder="1" applyAlignment="1" applyProtection="1">
      <alignment horizontal="center" wrapText="1"/>
      <protection locked="0"/>
    </xf>
    <xf numFmtId="49" fontId="154" fillId="26" borderId="48" xfId="0" applyNumberFormat="1" applyFont="1" applyFill="1" applyBorder="1" applyAlignment="1" applyProtection="1">
      <alignment horizontal="center"/>
      <protection locked="0"/>
    </xf>
    <xf numFmtId="0" fontId="155" fillId="0" borderId="49" xfId="0" applyFont="1" applyBorder="1" applyAlignment="1" applyProtection="1">
      <alignment horizontal="center" vertical="center"/>
      <protection locked="0"/>
    </xf>
    <xf numFmtId="174" fontId="207" fillId="0" borderId="49" xfId="0" applyNumberFormat="1" applyFont="1" applyBorder="1" applyAlignment="1">
      <alignment horizontal="center" vertical="center"/>
    </xf>
    <xf numFmtId="0" fontId="154" fillId="26" borderId="49" xfId="0" applyFont="1" applyFill="1" applyBorder="1" applyAlignment="1" applyProtection="1">
      <alignment horizontal="center" vertical="center"/>
      <protection locked="0"/>
    </xf>
    <xf numFmtId="0" fontId="154" fillId="26" borderId="49" xfId="0" applyFont="1" applyFill="1" applyBorder="1" applyAlignment="1" applyProtection="1">
      <alignment horizontal="center" vertical="center" wrapText="1"/>
      <protection locked="0"/>
    </xf>
    <xf numFmtId="14" fontId="155" fillId="26" borderId="49" xfId="0" applyNumberFormat="1" applyFont="1" applyFill="1" applyBorder="1" applyAlignment="1">
      <alignment horizontal="center" vertical="center"/>
    </xf>
    <xf numFmtId="49" fontId="154" fillId="26" borderId="49" xfId="528" applyNumberFormat="1" applyFont="1" applyFill="1" applyBorder="1" applyAlignment="1" applyProtection="1">
      <alignment horizontal="center" vertical="center"/>
      <protection locked="0"/>
    </xf>
    <xf numFmtId="175" fontId="158" fillId="26" borderId="49" xfId="1612" applyNumberFormat="1" applyFont="1" applyFill="1" applyBorder="1" applyAlignment="1" applyProtection="1">
      <alignment horizontal="right" vertical="center"/>
      <protection locked="0"/>
    </xf>
    <xf numFmtId="0" fontId="77" fillId="0" borderId="50" xfId="13" applyBorder="1"/>
    <xf numFmtId="0" fontId="77" fillId="0" borderId="70" xfId="13" applyBorder="1"/>
    <xf numFmtId="0" fontId="77" fillId="0" borderId="70" xfId="13" applyBorder="1" applyProtection="1">
      <protection locked="0"/>
    </xf>
    <xf numFmtId="49" fontId="154" fillId="26" borderId="67" xfId="0" applyNumberFormat="1" applyFont="1" applyFill="1" applyBorder="1" applyAlignment="1" applyProtection="1">
      <alignment horizontal="center"/>
      <protection locked="0"/>
    </xf>
    <xf numFmtId="0" fontId="155" fillId="0" borderId="68" xfId="0" applyFont="1" applyBorder="1" applyAlignment="1" applyProtection="1">
      <alignment horizontal="center" vertical="center"/>
      <protection locked="0"/>
    </xf>
    <xf numFmtId="49" fontId="154" fillId="0" borderId="68" xfId="0" applyNumberFormat="1" applyFont="1" applyBorder="1" applyAlignment="1" applyProtection="1">
      <alignment horizontal="center" vertical="center"/>
      <protection locked="0"/>
    </xf>
    <xf numFmtId="49" fontId="158" fillId="0" borderId="68" xfId="528" applyNumberFormat="1" applyFont="1" applyBorder="1" applyAlignment="1" applyProtection="1">
      <alignment horizontal="center" vertical="center" wrapText="1"/>
      <protection locked="0"/>
    </xf>
    <xf numFmtId="0" fontId="155" fillId="26" borderId="68" xfId="0" applyFont="1" applyFill="1" applyBorder="1" applyAlignment="1" applyProtection="1">
      <alignment horizontal="center" wrapText="1"/>
      <protection locked="0"/>
    </xf>
    <xf numFmtId="175" fontId="158" fillId="26" borderId="68" xfId="1612" applyNumberFormat="1" applyFont="1" applyFill="1" applyBorder="1" applyAlignment="1" applyProtection="1">
      <alignment horizontal="right" vertical="center"/>
      <protection locked="0"/>
    </xf>
    <xf numFmtId="0" fontId="77" fillId="0" borderId="69" xfId="13" applyBorder="1"/>
    <xf numFmtId="2" fontId="82" fillId="0" borderId="66" xfId="1612" applyNumberFormat="1" applyFont="1" applyBorder="1" applyAlignment="1" applyProtection="1">
      <alignment horizontal="right" vertical="center"/>
    </xf>
    <xf numFmtId="49" fontId="160" fillId="26" borderId="48" xfId="0" applyNumberFormat="1" applyFont="1" applyFill="1" applyBorder="1" applyAlignment="1" applyProtection="1">
      <alignment horizontal="center"/>
      <protection locked="0"/>
    </xf>
    <xf numFmtId="49" fontId="154" fillId="0" borderId="40" xfId="0" applyNumberFormat="1" applyFont="1" applyBorder="1" applyAlignment="1" applyProtection="1">
      <alignment horizontal="center"/>
      <protection locked="0"/>
    </xf>
    <xf numFmtId="0" fontId="154" fillId="0" borderId="40" xfId="0" applyFont="1" applyBorder="1" applyAlignment="1" applyProtection="1">
      <alignment horizontal="center" vertical="center"/>
      <protection locked="0"/>
    </xf>
    <xf numFmtId="0" fontId="154" fillId="0" borderId="40" xfId="0" applyFont="1" applyBorder="1" applyAlignment="1" applyProtection="1">
      <alignment horizontal="left"/>
      <protection locked="0"/>
    </xf>
    <xf numFmtId="0" fontId="154" fillId="0" borderId="40" xfId="0" applyFont="1" applyBorder="1" applyAlignment="1" applyProtection="1">
      <alignment horizontal="center"/>
      <protection locked="0"/>
    </xf>
    <xf numFmtId="0" fontId="154" fillId="0" borderId="40" xfId="508" applyFont="1" applyBorder="1" applyAlignment="1" applyProtection="1">
      <alignment horizontal="center" wrapText="1"/>
      <protection locked="0"/>
    </xf>
    <xf numFmtId="1" fontId="154" fillId="0" borderId="40" xfId="602" applyNumberFormat="1" applyFont="1" applyBorder="1" applyAlignment="1" applyProtection="1">
      <alignment horizontal="center" vertical="center"/>
      <protection locked="0"/>
    </xf>
    <xf numFmtId="4" fontId="154" fillId="0" borderId="40" xfId="1612" applyNumberFormat="1" applyFont="1" applyBorder="1" applyAlignment="1" applyProtection="1">
      <alignment horizontal="right" vertical="center"/>
    </xf>
    <xf numFmtId="165" fontId="154" fillId="0" borderId="40" xfId="1612" applyNumberFormat="1" applyFont="1" applyBorder="1" applyAlignment="1" applyProtection="1">
      <alignment horizontal="right" vertical="center"/>
    </xf>
    <xf numFmtId="0" fontId="80" fillId="26" borderId="0" xfId="508" applyFont="1" applyFill="1" applyProtection="1">
      <protection locked="0"/>
    </xf>
    <xf numFmtId="0" fontId="154" fillId="0" borderId="40" xfId="508" applyFont="1" applyBorder="1" applyAlignment="1" applyProtection="1">
      <alignment horizontal="center"/>
      <protection locked="0"/>
    </xf>
    <xf numFmtId="14" fontId="15" fillId="0" borderId="49" xfId="0" applyNumberFormat="1" applyFont="1" applyBorder="1" applyAlignment="1" applyProtection="1">
      <alignment horizontal="center" vertical="center"/>
      <protection locked="0"/>
    </xf>
    <xf numFmtId="14" fontId="15" fillId="0" borderId="40" xfId="0" applyNumberFormat="1" applyFont="1" applyBorder="1" applyAlignment="1" applyProtection="1">
      <alignment horizontal="center" vertical="center"/>
      <protection locked="0"/>
    </xf>
    <xf numFmtId="14" fontId="15" fillId="26" borderId="40" xfId="0" applyNumberFormat="1" applyFont="1" applyFill="1" applyBorder="1" applyAlignment="1" applyProtection="1">
      <alignment horizontal="center" vertical="center" readingOrder="1"/>
      <protection locked="0"/>
    </xf>
    <xf numFmtId="14" fontId="15" fillId="26" borderId="40" xfId="0" applyNumberFormat="1" applyFont="1" applyFill="1" applyBorder="1" applyAlignment="1" applyProtection="1">
      <alignment horizontal="center" vertical="justify"/>
      <protection locked="0"/>
    </xf>
    <xf numFmtId="0" fontId="77" fillId="0" borderId="70" xfId="13" applyBorder="1" applyAlignment="1" applyProtection="1">
      <alignment horizontal="center" vertical="center"/>
      <protection locked="0"/>
    </xf>
    <xf numFmtId="7" fontId="77" fillId="0" borderId="70" xfId="13" applyNumberFormat="1" applyFill="1" applyBorder="1" applyAlignment="1" applyProtection="1">
      <alignment horizontal="center" vertical="center" wrapText="1"/>
      <protection locked="0"/>
    </xf>
    <xf numFmtId="7" fontId="172" fillId="0" borderId="70" xfId="13" applyNumberFormat="1" applyFont="1" applyFill="1" applyBorder="1" applyAlignment="1" applyProtection="1">
      <alignment horizontal="center" vertical="center" wrapText="1"/>
      <protection locked="0"/>
    </xf>
    <xf numFmtId="0" fontId="154" fillId="0" borderId="40" xfId="0" applyFont="1" applyBorder="1"/>
    <xf numFmtId="1" fontId="154" fillId="0" borderId="40" xfId="602" applyNumberFormat="1" applyFont="1" applyBorder="1" applyAlignment="1" applyProtection="1">
      <alignment horizontal="center" vertical="center" wrapText="1"/>
    </xf>
    <xf numFmtId="49" fontId="80" fillId="26" borderId="0" xfId="0" applyNumberFormat="1" applyFont="1" applyFill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49" fontId="35" fillId="0" borderId="0" xfId="0" applyNumberFormat="1" applyFont="1" applyAlignment="1">
      <alignment horizontal="center" vertical="center" wrapText="1" readingOrder="1"/>
    </xf>
    <xf numFmtId="49" fontId="204" fillId="0" borderId="0" xfId="0" applyNumberFormat="1" applyFont="1" applyAlignment="1" applyProtection="1">
      <alignment horizontal="center" vertical="center" wrapText="1"/>
      <protection locked="0"/>
    </xf>
    <xf numFmtId="49" fontId="35" fillId="0" borderId="0" xfId="0" applyNumberFormat="1" applyFont="1" applyAlignment="1" applyProtection="1">
      <alignment horizontal="center" vertical="center" wrapText="1"/>
      <protection locked="0"/>
    </xf>
    <xf numFmtId="49" fontId="35" fillId="0" borderId="0" xfId="0" applyNumberFormat="1" applyFont="1" applyAlignment="1">
      <alignment horizontal="center" vertical="center" wrapText="1"/>
    </xf>
    <xf numFmtId="175" fontId="82" fillId="26" borderId="0" xfId="587" applyNumberFormat="1" applyFont="1" applyFill="1" applyBorder="1" applyAlignment="1" applyProtection="1">
      <alignment horizontal="right" vertical="center"/>
      <protection locked="0"/>
    </xf>
    <xf numFmtId="49" fontId="154" fillId="26" borderId="0" xfId="0" applyNumberFormat="1" applyFont="1" applyFill="1" applyAlignment="1" applyProtection="1">
      <alignment horizontal="center"/>
      <protection locked="0"/>
    </xf>
    <xf numFmtId="0" fontId="155" fillId="0" borderId="0" xfId="0" applyFont="1" applyAlignment="1" applyProtection="1">
      <alignment horizontal="center" vertical="center"/>
      <protection locked="0"/>
    </xf>
    <xf numFmtId="49" fontId="76" fillId="0" borderId="0" xfId="528" applyNumberFormat="1" applyFont="1" applyAlignment="1">
      <alignment horizontal="center" vertical="center" wrapText="1"/>
    </xf>
    <xf numFmtId="49" fontId="78" fillId="0" borderId="0" xfId="0" applyNumberFormat="1" applyFont="1" applyAlignment="1" applyProtection="1">
      <alignment horizontal="center" vertical="center" wrapText="1"/>
      <protection locked="0"/>
    </xf>
    <xf numFmtId="49" fontId="76" fillId="0" borderId="0" xfId="0" applyNumberFormat="1" applyFont="1" applyAlignment="1" applyProtection="1">
      <alignment horizontal="center" vertical="center" wrapText="1"/>
      <protection locked="0"/>
    </xf>
    <xf numFmtId="49" fontId="76" fillId="0" borderId="0" xfId="0" applyNumberFormat="1" applyFont="1" applyAlignment="1">
      <alignment horizontal="center" vertical="center" wrapText="1"/>
    </xf>
    <xf numFmtId="0" fontId="189" fillId="28" borderId="53" xfId="533" applyFont="1" applyFill="1" applyBorder="1" applyAlignment="1" applyProtection="1">
      <alignment horizontal="center" vertical="center" wrapText="1"/>
    </xf>
    <xf numFmtId="0" fontId="110" fillId="13" borderId="53" xfId="528" applyFont="1" applyFill="1" applyBorder="1" applyAlignment="1">
      <alignment horizontal="center" vertical="center" wrapText="1"/>
    </xf>
    <xf numFmtId="2" fontId="79" fillId="26" borderId="70" xfId="1612" applyNumberFormat="1" applyFont="1" applyFill="1" applyBorder="1" applyAlignment="1" applyProtection="1">
      <alignment horizontal="right" vertical="center"/>
    </xf>
    <xf numFmtId="14" fontId="13" fillId="26" borderId="40" xfId="0" applyNumberFormat="1" applyFont="1" applyFill="1" applyBorder="1" applyAlignment="1">
      <alignment horizontal="center" vertical="center" wrapText="1"/>
    </xf>
    <xf numFmtId="0" fontId="13" fillId="0" borderId="40" xfId="0" applyFont="1" applyBorder="1" applyAlignment="1" applyProtection="1">
      <alignment horizontal="center" vertical="center"/>
      <protection locked="0"/>
    </xf>
    <xf numFmtId="44" fontId="12" fillId="0" borderId="40" xfId="10" applyFont="1" applyBorder="1" applyAlignment="1" applyProtection="1">
      <protection locked="0"/>
    </xf>
    <xf numFmtId="0" fontId="166" fillId="0" borderId="66" xfId="0" applyFont="1" applyBorder="1" applyAlignment="1" applyProtection="1">
      <alignment horizontal="center" vertical="center"/>
      <protection locked="0"/>
    </xf>
    <xf numFmtId="0" fontId="167" fillId="0" borderId="66" xfId="0" applyFont="1" applyBorder="1" applyAlignment="1" applyProtection="1">
      <alignment horizontal="center"/>
      <protection locked="0"/>
    </xf>
    <xf numFmtId="177" fontId="82" fillId="26" borderId="66" xfId="587" applyNumberFormat="1" applyFont="1" applyFill="1" applyBorder="1" applyAlignment="1" applyProtection="1">
      <alignment horizontal="right" vertical="center"/>
      <protection locked="0"/>
    </xf>
    <xf numFmtId="14" fontId="15" fillId="0" borderId="40" xfId="0" applyNumberFormat="1" applyFont="1" applyBorder="1" applyAlignment="1" applyProtection="1">
      <alignment horizontal="center" vertical="center" readingOrder="1"/>
      <protection locked="0"/>
    </xf>
    <xf numFmtId="49" fontId="186" fillId="0" borderId="49" xfId="0" applyNumberFormat="1" applyFont="1" applyBorder="1" applyAlignment="1">
      <alignment horizontal="center" vertical="center"/>
    </xf>
    <xf numFmtId="49" fontId="160" fillId="26" borderId="66" xfId="0" applyNumberFormat="1" applyFont="1" applyFill="1" applyBorder="1" applyAlignment="1" applyProtection="1">
      <alignment horizontal="center"/>
      <protection locked="0"/>
    </xf>
    <xf numFmtId="49" fontId="160" fillId="26" borderId="66" xfId="599" applyNumberFormat="1" applyFont="1" applyFill="1" applyBorder="1" applyAlignment="1" applyProtection="1">
      <alignment horizontal="center" vertical="center"/>
      <protection locked="0"/>
    </xf>
    <xf numFmtId="0" fontId="160" fillId="26" borderId="66" xfId="599" applyFont="1" applyFill="1" applyBorder="1" applyAlignment="1" applyProtection="1">
      <alignment horizontal="center" vertical="center"/>
      <protection locked="0"/>
    </xf>
    <xf numFmtId="0" fontId="11" fillId="0" borderId="4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wrapText="1"/>
    </xf>
    <xf numFmtId="14" fontId="11" fillId="103" borderId="40" xfId="0" applyNumberFormat="1" applyFont="1" applyFill="1" applyBorder="1" applyAlignment="1">
      <alignment horizontal="center" vertical="center" wrapText="1"/>
    </xf>
    <xf numFmtId="0" fontId="11" fillId="103" borderId="40" xfId="0" applyFont="1" applyFill="1" applyBorder="1" applyAlignment="1">
      <alignment horizontal="right" vertical="center" wrapText="1"/>
    </xf>
    <xf numFmtId="0" fontId="77" fillId="0" borderId="70" xfId="13" applyBorder="1" applyAlignment="1">
      <alignment horizontal="center" vertical="center" wrapText="1"/>
    </xf>
    <xf numFmtId="0" fontId="52" fillId="28" borderId="53" xfId="602" applyFont="1" applyFill="1" applyBorder="1" applyAlignment="1" applyProtection="1">
      <alignment horizontal="center" vertical="center" wrapText="1"/>
    </xf>
    <xf numFmtId="49" fontId="45" fillId="13" borderId="53" xfId="528" applyNumberFormat="1" applyFont="1" applyFill="1" applyBorder="1" applyAlignment="1">
      <alignment horizontal="center" vertical="center" wrapText="1"/>
    </xf>
    <xf numFmtId="0" fontId="45" fillId="13" borderId="53" xfId="528" applyFont="1" applyFill="1" applyBorder="1" applyAlignment="1">
      <alignment horizontal="center" vertical="center" wrapText="1"/>
    </xf>
    <xf numFmtId="43" fontId="45" fillId="11" borderId="1" xfId="3" applyFont="1" applyFill="1" applyBorder="1" applyAlignment="1" applyProtection="1">
      <alignment wrapText="1"/>
      <protection locked="0"/>
    </xf>
    <xf numFmtId="43" fontId="47" fillId="0" borderId="0" xfId="0" applyNumberFormat="1" applyFont="1" applyProtection="1">
      <protection locked="0"/>
    </xf>
    <xf numFmtId="49" fontId="160" fillId="26" borderId="84" xfId="0" applyNumberFormat="1" applyFont="1" applyFill="1" applyBorder="1" applyAlignment="1" applyProtection="1">
      <alignment horizontal="center" vertical="center" wrapText="1"/>
      <protection locked="0"/>
    </xf>
    <xf numFmtId="49" fontId="155" fillId="0" borderId="85" xfId="3" applyNumberFormat="1" applyFont="1" applyBorder="1" applyAlignment="1" applyProtection="1">
      <alignment horizontal="center" vertical="center"/>
      <protection locked="0"/>
    </xf>
    <xf numFmtId="1" fontId="18" fillId="0" borderId="85" xfId="0" applyNumberFormat="1" applyFont="1" applyBorder="1" applyAlignment="1">
      <alignment horizontal="center"/>
    </xf>
    <xf numFmtId="49" fontId="155" fillId="0" borderId="55" xfId="0" applyNumberFormat="1" applyFont="1" applyBorder="1" applyAlignment="1" applyProtection="1">
      <alignment horizontal="center"/>
      <protection locked="0"/>
    </xf>
    <xf numFmtId="165" fontId="158" fillId="0" borderId="70" xfId="1612" applyNumberFormat="1" applyFont="1" applyBorder="1" applyAlignment="1" applyProtection="1">
      <alignment horizontal="right" vertical="center"/>
    </xf>
    <xf numFmtId="49" fontId="154" fillId="0" borderId="55" xfId="0" applyNumberFormat="1" applyFont="1" applyBorder="1" applyAlignment="1" applyProtection="1">
      <alignment horizontal="center"/>
      <protection locked="0"/>
    </xf>
    <xf numFmtId="165" fontId="154" fillId="0" borderId="70" xfId="1612" applyNumberFormat="1" applyFont="1" applyBorder="1" applyAlignment="1" applyProtection="1">
      <alignment horizontal="right" vertical="center"/>
    </xf>
    <xf numFmtId="49" fontId="155" fillId="0" borderId="87" xfId="0" applyNumberFormat="1" applyFont="1" applyBorder="1" applyAlignment="1" applyProtection="1">
      <alignment horizontal="center"/>
      <protection locked="0"/>
    </xf>
    <xf numFmtId="0" fontId="155" fillId="0" borderId="66" xfId="0" applyFont="1" applyBorder="1" applyAlignment="1" applyProtection="1">
      <alignment horizontal="center" vertical="center"/>
      <protection locked="0"/>
    </xf>
    <xf numFmtId="49" fontId="155" fillId="0" borderId="66" xfId="0" applyNumberFormat="1" applyFont="1" applyBorder="1" applyAlignment="1" applyProtection="1">
      <alignment horizontal="center"/>
      <protection locked="0"/>
    </xf>
    <xf numFmtId="0" fontId="155" fillId="0" borderId="66" xfId="0" applyFont="1" applyBorder="1" applyAlignment="1" applyProtection="1">
      <alignment horizontal="left"/>
      <protection locked="0"/>
    </xf>
    <xf numFmtId="0" fontId="155" fillId="0" borderId="66" xfId="0" applyFont="1" applyBorder="1" applyAlignment="1" applyProtection="1">
      <alignment horizontal="center"/>
      <protection locked="0"/>
    </xf>
    <xf numFmtId="0" fontId="155" fillId="0" borderId="66" xfId="508" applyFont="1" applyBorder="1" applyAlignment="1" applyProtection="1">
      <alignment horizontal="center" wrapText="1"/>
      <protection locked="0"/>
    </xf>
    <xf numFmtId="49" fontId="155" fillId="0" borderId="66" xfId="602" applyNumberFormat="1" applyFont="1" applyBorder="1" applyAlignment="1" applyProtection="1">
      <alignment horizontal="center" vertical="center"/>
      <protection locked="0"/>
    </xf>
    <xf numFmtId="1" fontId="155" fillId="0" borderId="66" xfId="602" applyNumberFormat="1" applyFont="1" applyBorder="1" applyAlignment="1" applyProtection="1">
      <alignment horizontal="center" vertical="center"/>
      <protection locked="0"/>
    </xf>
    <xf numFmtId="1" fontId="155" fillId="0" borderId="66" xfId="602" applyNumberFormat="1" applyFont="1" applyBorder="1" applyAlignment="1" applyProtection="1">
      <alignment horizontal="center" vertical="center" wrapText="1"/>
    </xf>
    <xf numFmtId="4" fontId="158" fillId="0" borderId="66" xfId="1612" applyNumberFormat="1" applyFont="1" applyBorder="1" applyAlignment="1" applyProtection="1">
      <alignment horizontal="right" vertical="center"/>
    </xf>
    <xf numFmtId="165" fontId="158" fillId="0" borderId="66" xfId="1612" applyNumberFormat="1" applyFont="1" applyBorder="1" applyAlignment="1" applyProtection="1">
      <alignment horizontal="right" vertical="center"/>
    </xf>
    <xf numFmtId="165" fontId="158" fillId="0" borderId="83" xfId="1612" applyNumberFormat="1" applyFont="1" applyBorder="1" applyAlignment="1" applyProtection="1">
      <alignment horizontal="right" vertical="center"/>
    </xf>
    <xf numFmtId="0" fontId="52" fillId="28" borderId="53" xfId="602" applyFont="1" applyFill="1" applyBorder="1" applyAlignment="1" applyProtection="1">
      <alignment horizontal="center" vertical="center"/>
    </xf>
    <xf numFmtId="1" fontId="52" fillId="28" borderId="53" xfId="602" applyNumberFormat="1" applyFont="1" applyFill="1" applyBorder="1" applyAlignment="1" applyProtection="1">
      <alignment horizontal="center" vertical="center" wrapText="1"/>
    </xf>
    <xf numFmtId="171" fontId="52" fillId="28" borderId="53" xfId="1612" applyNumberFormat="1" applyFont="1" applyFill="1" applyBorder="1" applyAlignment="1" applyProtection="1">
      <alignment horizontal="center" vertical="center" wrapText="1"/>
    </xf>
    <xf numFmtId="2" fontId="79" fillId="26" borderId="40" xfId="1612" applyNumberFormat="1" applyFont="1" applyFill="1" applyBorder="1" applyAlignment="1" applyProtection="1">
      <alignment horizontal="right" vertical="center"/>
    </xf>
    <xf numFmtId="0" fontId="160" fillId="26" borderId="40" xfId="598" applyFont="1" applyFill="1" applyBorder="1" applyAlignment="1" applyProtection="1">
      <alignment horizontal="center" vertical="center"/>
      <protection locked="0"/>
    </xf>
    <xf numFmtId="49" fontId="80" fillId="26" borderId="40" xfId="0" applyNumberFormat="1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center"/>
      <protection locked="0"/>
    </xf>
    <xf numFmtId="0" fontId="10" fillId="0" borderId="40" xfId="508" applyFont="1" applyBorder="1" applyAlignment="1" applyProtection="1">
      <alignment horizontal="center" wrapText="1"/>
      <protection locked="0"/>
    </xf>
    <xf numFmtId="165" fontId="79" fillId="0" borderId="77" xfId="1612" applyNumberFormat="1" applyFont="1" applyBorder="1" applyAlignment="1" applyProtection="1">
      <alignment horizontal="right" vertical="center"/>
    </xf>
    <xf numFmtId="165" fontId="79" fillId="0" borderId="40" xfId="1612" applyNumberFormat="1" applyFont="1" applyBorder="1" applyAlignment="1" applyProtection="1">
      <alignment horizontal="right" vertical="center"/>
    </xf>
    <xf numFmtId="165" fontId="79" fillId="0" borderId="80" xfId="1612" applyNumberFormat="1" applyFont="1" applyBorder="1" applyAlignment="1" applyProtection="1">
      <alignment horizontal="right" vertical="center"/>
    </xf>
    <xf numFmtId="165" fontId="79" fillId="0" borderId="49" xfId="1612" applyNumberFormat="1" applyFont="1" applyBorder="1" applyAlignment="1" applyProtection="1">
      <alignment horizontal="right" vertical="center"/>
    </xf>
    <xf numFmtId="165" fontId="79" fillId="0" borderId="75" xfId="1612" applyNumberFormat="1" applyFont="1" applyBorder="1" applyAlignment="1" applyProtection="1">
      <alignment horizontal="right" vertical="center"/>
    </xf>
    <xf numFmtId="2" fontId="10" fillId="0" borderId="40" xfId="595" applyNumberFormat="1" applyFont="1" applyBorder="1" applyAlignment="1" applyProtection="1">
      <alignment horizontal="center" vertical="center"/>
    </xf>
    <xf numFmtId="165" fontId="10" fillId="0" borderId="75" xfId="1612" applyNumberFormat="1" applyFont="1" applyBorder="1" applyAlignment="1" applyProtection="1">
      <alignment horizontal="right" vertical="center"/>
    </xf>
    <xf numFmtId="0" fontId="10" fillId="0" borderId="40" xfId="508" applyFont="1" applyBorder="1" applyAlignment="1" applyProtection="1">
      <alignment horizontal="center"/>
      <protection locked="0"/>
    </xf>
    <xf numFmtId="165" fontId="79" fillId="0" borderId="78" xfId="1612" applyNumberFormat="1" applyFont="1" applyBorder="1" applyAlignment="1" applyProtection="1">
      <alignment horizontal="right" vertical="center"/>
    </xf>
    <xf numFmtId="165" fontId="79" fillId="0" borderId="81" xfId="1612" applyNumberFormat="1" applyFont="1" applyBorder="1" applyAlignment="1" applyProtection="1">
      <alignment horizontal="right" vertical="center"/>
    </xf>
    <xf numFmtId="165" fontId="79" fillId="0" borderId="41" xfId="1612" applyNumberFormat="1" applyFont="1" applyBorder="1" applyAlignment="1" applyProtection="1">
      <alignment horizontal="right" vertical="center"/>
    </xf>
    <xf numFmtId="165" fontId="10" fillId="0" borderId="41" xfId="1612" applyNumberFormat="1" applyFont="1" applyBorder="1" applyAlignment="1" applyProtection="1">
      <alignment horizontal="right" vertical="center"/>
    </xf>
    <xf numFmtId="49" fontId="10" fillId="0" borderId="40" xfId="0" applyNumberFormat="1" applyFont="1" applyBorder="1" applyAlignment="1" applyProtection="1">
      <alignment horizontal="center" vertical="center"/>
      <protection locked="0"/>
    </xf>
    <xf numFmtId="2" fontId="10" fillId="0" borderId="40" xfId="595" applyNumberFormat="1" applyFont="1" applyBorder="1" applyAlignment="1" applyProtection="1">
      <alignment horizontal="center" vertical="center" wrapText="1"/>
    </xf>
    <xf numFmtId="49" fontId="10" fillId="0" borderId="40" xfId="0" applyNumberFormat="1" applyFont="1" applyBorder="1" applyAlignment="1">
      <alignment horizontal="center" vertical="center"/>
    </xf>
    <xf numFmtId="0" fontId="10" fillId="0" borderId="40" xfId="602" applyFont="1" applyBorder="1" applyAlignment="1" applyProtection="1">
      <alignment horizontal="center" vertical="center"/>
      <protection locked="0"/>
    </xf>
    <xf numFmtId="0" fontId="10" fillId="26" borderId="40" xfId="0" applyFont="1" applyFill="1" applyBorder="1" applyAlignment="1" applyProtection="1">
      <alignment horizontal="center" vertical="center" wrapText="1"/>
      <protection locked="0"/>
    </xf>
    <xf numFmtId="0" fontId="10" fillId="26" borderId="40" xfId="0" applyFont="1" applyFill="1" applyBorder="1" applyAlignment="1" applyProtection="1">
      <alignment horizontal="center"/>
      <protection locked="0"/>
    </xf>
    <xf numFmtId="0" fontId="10" fillId="26" borderId="40" xfId="508" applyFont="1" applyFill="1" applyBorder="1" applyAlignment="1" applyProtection="1">
      <alignment horizontal="center" wrapText="1"/>
      <protection locked="0"/>
    </xf>
    <xf numFmtId="165" fontId="79" fillId="26" borderId="78" xfId="1612" applyNumberFormat="1" applyFont="1" applyFill="1" applyBorder="1" applyAlignment="1" applyProtection="1">
      <alignment horizontal="right" vertical="center"/>
    </xf>
    <xf numFmtId="165" fontId="79" fillId="26" borderId="40" xfId="1612" applyNumberFormat="1" applyFont="1" applyFill="1" applyBorder="1" applyAlignment="1" applyProtection="1">
      <alignment horizontal="right" vertical="center"/>
    </xf>
    <xf numFmtId="165" fontId="79" fillId="26" borderId="81" xfId="1612" applyNumberFormat="1" applyFont="1" applyFill="1" applyBorder="1" applyAlignment="1" applyProtection="1">
      <alignment horizontal="right" vertical="center"/>
    </xf>
    <xf numFmtId="165" fontId="79" fillId="26" borderId="41" xfId="1612" applyNumberFormat="1" applyFont="1" applyFill="1" applyBorder="1" applyAlignment="1" applyProtection="1">
      <alignment horizontal="right" vertical="center"/>
    </xf>
    <xf numFmtId="165" fontId="10" fillId="26" borderId="41" xfId="1612" applyNumberFormat="1" applyFont="1" applyFill="1" applyBorder="1" applyAlignment="1" applyProtection="1">
      <alignment horizontal="right" vertical="center"/>
    </xf>
    <xf numFmtId="165" fontId="10" fillId="0" borderId="40" xfId="1612" applyNumberFormat="1" applyFont="1" applyBorder="1" applyAlignment="1" applyProtection="1">
      <alignment horizontal="right" vertical="center"/>
    </xf>
    <xf numFmtId="2" fontId="10" fillId="26" borderId="40" xfId="595" applyNumberFormat="1" applyFont="1" applyFill="1" applyBorder="1" applyAlignment="1" applyProtection="1">
      <alignment horizontal="center" vertical="center"/>
    </xf>
    <xf numFmtId="0" fontId="10" fillId="0" borderId="40" xfId="0" applyFont="1" applyBorder="1" applyAlignment="1" applyProtection="1">
      <alignment horizontal="left" vertical="center" wrapText="1"/>
      <protection locked="0"/>
    </xf>
    <xf numFmtId="165" fontId="79" fillId="0" borderId="79" xfId="1612" applyNumberFormat="1" applyFont="1" applyBorder="1" applyAlignment="1" applyProtection="1">
      <alignment horizontal="right" vertical="center"/>
    </xf>
    <xf numFmtId="165" fontId="79" fillId="0" borderId="82" xfId="1612" applyNumberFormat="1" applyFont="1" applyBorder="1" applyAlignment="1" applyProtection="1">
      <alignment horizontal="right" vertical="center"/>
    </xf>
    <xf numFmtId="165" fontId="79" fillId="0" borderId="68" xfId="1612" applyNumberFormat="1" applyFont="1" applyBorder="1" applyAlignment="1" applyProtection="1">
      <alignment horizontal="right" vertical="center"/>
    </xf>
    <xf numFmtId="165" fontId="79" fillId="0" borderId="76" xfId="1612" applyNumberFormat="1" applyFont="1" applyBorder="1" applyAlignment="1" applyProtection="1">
      <alignment horizontal="right" vertical="center"/>
    </xf>
    <xf numFmtId="165" fontId="10" fillId="0" borderId="76" xfId="1612" applyNumberFormat="1" applyFont="1" applyBorder="1" applyAlignment="1" applyProtection="1">
      <alignment horizontal="right" vertical="center"/>
    </xf>
    <xf numFmtId="49" fontId="10" fillId="26" borderId="40" xfId="0" applyNumberFormat="1" applyFont="1" applyFill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left" vertical="center"/>
      <protection locked="0"/>
    </xf>
    <xf numFmtId="0" fontId="10" fillId="0" borderId="40" xfId="0" applyFont="1" applyBorder="1" applyAlignment="1">
      <alignment horizontal="left" vertical="center"/>
    </xf>
    <xf numFmtId="0" fontId="10" fillId="0" borderId="40" xfId="1536" applyFont="1" applyBorder="1" applyAlignment="1" applyProtection="1">
      <alignment horizontal="left" vertical="center"/>
      <protection locked="0"/>
    </xf>
    <xf numFmtId="0" fontId="10" fillId="26" borderId="40" xfId="0" applyFont="1" applyFill="1" applyBorder="1" applyAlignment="1" applyProtection="1">
      <alignment horizontal="left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10" fillId="26" borderId="40" xfId="0" applyFont="1" applyFill="1" applyBorder="1" applyAlignment="1">
      <alignment vertical="center" wrapText="1"/>
    </xf>
    <xf numFmtId="43" fontId="98" fillId="26" borderId="40" xfId="3" applyFont="1" applyFill="1" applyBorder="1" applyAlignment="1" applyProtection="1">
      <protection locked="0"/>
    </xf>
    <xf numFmtId="2" fontId="9" fillId="26" borderId="70" xfId="1612" applyNumberFormat="1" applyFont="1" applyFill="1" applyBorder="1" applyAlignment="1" applyProtection="1">
      <alignment horizontal="right" vertical="center"/>
    </xf>
    <xf numFmtId="14" fontId="166" fillId="0" borderId="40" xfId="0" applyNumberFormat="1" applyFont="1" applyBorder="1" applyAlignment="1" applyProtection="1">
      <alignment horizontal="center" vertical="center"/>
      <protection locked="0"/>
    </xf>
    <xf numFmtId="2" fontId="11" fillId="103" borderId="40" xfId="0" applyNumberFormat="1" applyFont="1" applyFill="1" applyBorder="1" applyAlignment="1">
      <alignment horizontal="right" vertical="center" wrapText="1"/>
    </xf>
    <xf numFmtId="0" fontId="167" fillId="0" borderId="66" xfId="0" applyFont="1" applyBorder="1" applyAlignment="1" applyProtection="1">
      <alignment horizontal="center" vertical="center" wrapText="1"/>
      <protection locked="0"/>
    </xf>
    <xf numFmtId="49" fontId="167" fillId="0" borderId="66" xfId="528" applyNumberFormat="1" applyFont="1" applyBorder="1" applyAlignment="1" applyProtection="1">
      <alignment horizontal="center" vertical="center" wrapText="1" readingOrder="1"/>
      <protection locked="0"/>
    </xf>
    <xf numFmtId="7" fontId="172" fillId="0" borderId="66" xfId="13" applyNumberFormat="1" applyFont="1" applyFill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left" vertical="center"/>
      <protection locked="0"/>
    </xf>
    <xf numFmtId="0" fontId="7" fillId="0" borderId="40" xfId="1536" applyFont="1" applyBorder="1" applyAlignment="1" applyProtection="1">
      <alignment horizontal="left" vertical="center"/>
      <protection locked="0"/>
    </xf>
    <xf numFmtId="0" fontId="99" fillId="13" borderId="65" xfId="602" applyFont="1" applyFill="1" applyBorder="1" applyAlignment="1" applyProtection="1">
      <alignment horizontal="center" vertical="center" wrapText="1"/>
    </xf>
    <xf numFmtId="0" fontId="99" fillId="13" borderId="65" xfId="602" applyFont="1" applyFill="1" applyBorder="1" applyAlignment="1" applyProtection="1">
      <alignment horizontal="center" vertical="center"/>
    </xf>
    <xf numFmtId="0" fontId="99" fillId="13" borderId="74" xfId="602" applyFont="1" applyFill="1" applyBorder="1" applyAlignment="1" applyProtection="1">
      <alignment horizontal="center" vertical="center"/>
    </xf>
    <xf numFmtId="0" fontId="99" fillId="13" borderId="73" xfId="602" applyFont="1" applyFill="1" applyBorder="1" applyAlignment="1" applyProtection="1">
      <alignment horizontal="center" vertical="center" wrapText="1"/>
    </xf>
    <xf numFmtId="0" fontId="99" fillId="13" borderId="71" xfId="602" applyFont="1" applyFill="1" applyBorder="1" applyAlignment="1" applyProtection="1">
      <alignment horizontal="center" vertical="center" wrapText="1"/>
    </xf>
    <xf numFmtId="0" fontId="99" fillId="13" borderId="72" xfId="602" applyFont="1" applyFill="1" applyBorder="1" applyAlignment="1" applyProtection="1">
      <alignment horizontal="center" vertical="center" wrapText="1"/>
    </xf>
    <xf numFmtId="0" fontId="99" fillId="13" borderId="74" xfId="602" applyFont="1" applyFill="1" applyBorder="1" applyAlignment="1" applyProtection="1">
      <alignment horizontal="center" vertical="center" wrapText="1"/>
    </xf>
    <xf numFmtId="171" fontId="99" fillId="13" borderId="65" xfId="1612" applyNumberFormat="1" applyFont="1" applyFill="1" applyBorder="1" applyAlignment="1" applyProtection="1">
      <alignment horizontal="center" vertical="center" wrapText="1"/>
    </xf>
    <xf numFmtId="14" fontId="192" fillId="0" borderId="0" xfId="2157" applyNumberForma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2" fontId="79" fillId="26" borderId="66" xfId="1612" applyNumberFormat="1" applyFont="1" applyFill="1" applyBorder="1" applyAlignment="1" applyProtection="1">
      <alignment horizontal="right" vertical="center"/>
    </xf>
    <xf numFmtId="49" fontId="160" fillId="26" borderId="49" xfId="0" applyNumberFormat="1" applyFont="1" applyFill="1" applyBorder="1" applyAlignment="1" applyProtection="1">
      <alignment horizontal="center" vertical="center"/>
      <protection locked="0"/>
    </xf>
    <xf numFmtId="0" fontId="160" fillId="26" borderId="49" xfId="0" applyFont="1" applyFill="1" applyBorder="1" applyAlignment="1" applyProtection="1">
      <alignment horizontal="center" vertical="center"/>
      <protection locked="0"/>
    </xf>
    <xf numFmtId="49" fontId="79" fillId="26" borderId="49" xfId="528" applyNumberFormat="1" applyFont="1" applyFill="1" applyBorder="1" applyAlignment="1" applyProtection="1">
      <alignment horizontal="center" vertical="center"/>
      <protection locked="0"/>
    </xf>
    <xf numFmtId="0" fontId="179" fillId="26" borderId="49" xfId="0" applyFont="1" applyFill="1" applyBorder="1" applyAlignment="1">
      <alignment vertical="center" wrapText="1"/>
    </xf>
    <xf numFmtId="2" fontId="79" fillId="26" borderId="50" xfId="1612" applyNumberFormat="1" applyFont="1" applyFill="1" applyBorder="1" applyAlignment="1" applyProtection="1">
      <alignment horizontal="right" vertical="center"/>
    </xf>
    <xf numFmtId="0" fontId="10" fillId="0" borderId="68" xfId="0" applyFont="1" applyBorder="1" applyAlignment="1" applyProtection="1">
      <alignment horizontal="center" vertical="center"/>
      <protection locked="0"/>
    </xf>
    <xf numFmtId="49" fontId="160" fillId="26" borderId="68" xfId="598" applyNumberFormat="1" applyFont="1" applyFill="1" applyBorder="1" applyAlignment="1" applyProtection="1">
      <alignment horizontal="center" vertical="center"/>
      <protection locked="0"/>
    </xf>
    <xf numFmtId="49" fontId="160" fillId="26" borderId="68" xfId="0" applyNumberFormat="1" applyFont="1" applyFill="1" applyBorder="1" applyAlignment="1" applyProtection="1">
      <alignment horizontal="center" vertical="center"/>
      <protection locked="0"/>
    </xf>
    <xf numFmtId="0" fontId="160" fillId="26" borderId="68" xfId="0" applyFont="1" applyFill="1" applyBorder="1" applyAlignment="1" applyProtection="1">
      <alignment horizontal="center" vertical="center"/>
      <protection locked="0"/>
    </xf>
    <xf numFmtId="49" fontId="79" fillId="26" borderId="68" xfId="528" applyNumberFormat="1" applyFont="1" applyFill="1" applyBorder="1" applyAlignment="1" applyProtection="1">
      <alignment horizontal="center" vertical="center"/>
      <protection locked="0"/>
    </xf>
    <xf numFmtId="0" fontId="179" fillId="26" borderId="68" xfId="0" applyFont="1" applyFill="1" applyBorder="1" applyAlignment="1">
      <alignment vertical="center" wrapText="1"/>
    </xf>
    <xf numFmtId="2" fontId="79" fillId="26" borderId="69" xfId="1612" applyNumberFormat="1" applyFont="1" applyFill="1" applyBorder="1" applyAlignment="1" applyProtection="1">
      <alignment horizontal="right" vertical="center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5" fillId="0" borderId="40" xfId="0" applyFont="1" applyBorder="1" applyAlignment="1" applyProtection="1">
      <alignment horizontal="left" vertical="center"/>
      <protection locked="0"/>
    </xf>
    <xf numFmtId="49" fontId="5" fillId="0" borderId="40" xfId="0" applyNumberFormat="1" applyFont="1" applyBorder="1" applyAlignment="1" applyProtection="1">
      <alignment horizontal="center" vertical="center"/>
      <protection locked="0"/>
    </xf>
    <xf numFmtId="49" fontId="160" fillId="26" borderId="88" xfId="0" applyNumberFormat="1" applyFont="1" applyFill="1" applyBorder="1" applyAlignment="1" applyProtection="1">
      <alignment horizontal="center"/>
      <protection locked="0"/>
    </xf>
    <xf numFmtId="0" fontId="10" fillId="0" borderId="89" xfId="0" applyFont="1" applyBorder="1" applyAlignment="1" applyProtection="1">
      <alignment horizontal="center" vertical="center"/>
      <protection locked="0"/>
    </xf>
    <xf numFmtId="49" fontId="4" fillId="0" borderId="40" xfId="602" applyNumberFormat="1" applyFont="1" applyBorder="1" applyAlignment="1" applyProtection="1">
      <alignment horizontal="center" vertical="center"/>
      <protection locked="0"/>
    </xf>
    <xf numFmtId="49" fontId="4" fillId="0" borderId="40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3" fillId="0" borderId="40" xfId="0" applyNumberFormat="1" applyFont="1" applyBorder="1" applyAlignment="1" applyProtection="1">
      <alignment horizontal="center" vertical="center"/>
      <protection locked="0"/>
    </xf>
    <xf numFmtId="0" fontId="3" fillId="0" borderId="40" xfId="1536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44" fontId="0" fillId="26" borderId="0" xfId="10" applyFont="1" applyFill="1" applyBorder="1"/>
    <xf numFmtId="43" fontId="47" fillId="0" borderId="1" xfId="3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top"/>
    </xf>
    <xf numFmtId="8" fontId="0" fillId="0" borderId="0" xfId="0" applyNumberFormat="1" applyAlignment="1">
      <alignment horizontal="left" vertical="top"/>
    </xf>
    <xf numFmtId="44" fontId="0" fillId="26" borderId="0" xfId="0" applyNumberFormat="1" applyFill="1"/>
    <xf numFmtId="49" fontId="167" fillId="26" borderId="8" xfId="0" applyNumberFormat="1" applyFont="1" applyFill="1" applyBorder="1" applyAlignment="1" applyProtection="1">
      <alignment horizontal="center"/>
      <protection locked="0"/>
    </xf>
    <xf numFmtId="49" fontId="167" fillId="26" borderId="66" xfId="0" applyNumberFormat="1" applyFont="1" applyFill="1" applyBorder="1" applyAlignment="1" applyProtection="1">
      <alignment horizontal="center" vertical="center"/>
      <protection locked="0"/>
    </xf>
    <xf numFmtId="49" fontId="8" fillId="0" borderId="40" xfId="0" applyNumberFormat="1" applyFont="1" applyBorder="1" applyAlignment="1" applyProtection="1">
      <alignment horizontal="center" vertical="center"/>
      <protection locked="0"/>
    </xf>
    <xf numFmtId="14" fontId="166" fillId="0" borderId="40" xfId="0" applyNumberFormat="1" applyFont="1" applyBorder="1" applyAlignment="1" applyProtection="1">
      <alignment horizontal="center" vertical="center" readingOrder="1"/>
      <protection locked="0"/>
    </xf>
    <xf numFmtId="49" fontId="2" fillId="0" borderId="40" xfId="602" applyNumberFormat="1" applyFont="1" applyBorder="1" applyAlignment="1" applyProtection="1">
      <alignment horizontal="center" vertical="center"/>
      <protection locked="0"/>
    </xf>
    <xf numFmtId="49" fontId="2" fillId="0" borderId="40" xfId="0" applyNumberFormat="1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172" fillId="0" borderId="70" xfId="13" applyFont="1" applyBorder="1" applyAlignment="1" applyProtection="1">
      <alignment horizontal="center" vertical="center"/>
      <protection locked="0"/>
    </xf>
    <xf numFmtId="0" fontId="11" fillId="0" borderId="68" xfId="0" applyFont="1" applyBorder="1" applyAlignment="1">
      <alignment horizontal="center" vertical="center" wrapText="1"/>
    </xf>
    <xf numFmtId="49" fontId="160" fillId="0" borderId="68" xfId="0" applyNumberFormat="1" applyFont="1" applyBorder="1" applyAlignment="1" applyProtection="1">
      <alignment horizontal="center" vertical="center"/>
      <protection locked="0"/>
    </xf>
    <xf numFmtId="0" fontId="160" fillId="0" borderId="68" xfId="0" applyFont="1" applyBorder="1" applyAlignment="1" applyProtection="1">
      <alignment horizontal="center"/>
      <protection locked="0"/>
    </xf>
    <xf numFmtId="0" fontId="20" fillId="26" borderId="68" xfId="0" applyFont="1" applyFill="1" applyBorder="1" applyAlignment="1" applyProtection="1">
      <alignment horizontal="center" vertical="center" wrapText="1"/>
      <protection locked="0"/>
    </xf>
    <xf numFmtId="49" fontId="160" fillId="0" borderId="68" xfId="528" applyNumberFormat="1" applyFont="1" applyBorder="1" applyAlignment="1" applyProtection="1">
      <alignment horizontal="center" vertical="center" wrapText="1" readingOrder="1"/>
      <protection locked="0"/>
    </xf>
    <xf numFmtId="14" fontId="166" fillId="0" borderId="68" xfId="0" applyNumberFormat="1" applyFont="1" applyBorder="1" applyAlignment="1" applyProtection="1">
      <alignment horizontal="center" vertical="center"/>
      <protection locked="0"/>
    </xf>
    <xf numFmtId="2" fontId="79" fillId="26" borderId="68" xfId="1612" applyNumberFormat="1" applyFont="1" applyFill="1" applyBorder="1" applyAlignment="1" applyProtection="1">
      <alignment horizontal="right" vertical="center"/>
      <protection locked="0"/>
    </xf>
    <xf numFmtId="7" fontId="77" fillId="0" borderId="69" xfId="13" applyNumberFormat="1" applyFill="1" applyBorder="1" applyAlignment="1" applyProtection="1">
      <alignment horizontal="center" vertical="center" wrapText="1"/>
      <protection locked="0"/>
    </xf>
    <xf numFmtId="49" fontId="160" fillId="26" borderId="5" xfId="0" applyNumberFormat="1" applyFont="1" applyFill="1" applyBorder="1" applyAlignment="1" applyProtection="1">
      <alignment horizontal="center" vertical="center"/>
      <protection locked="0"/>
    </xf>
    <xf numFmtId="49" fontId="160" fillId="26" borderId="5" xfId="599" applyNumberFormat="1" applyFont="1" applyFill="1" applyBorder="1" applyAlignment="1" applyProtection="1">
      <alignment horizontal="center" vertical="center"/>
      <protection locked="0"/>
    </xf>
    <xf numFmtId="0" fontId="160" fillId="26" borderId="5" xfId="0" applyFont="1" applyFill="1" applyBorder="1" applyAlignment="1" applyProtection="1">
      <alignment horizontal="center" vertical="center"/>
      <protection locked="0"/>
    </xf>
    <xf numFmtId="49" fontId="79" fillId="26" borderId="5" xfId="528" applyNumberFormat="1" applyFont="1" applyFill="1" applyBorder="1" applyAlignment="1" applyProtection="1">
      <alignment horizontal="center" vertical="center"/>
      <protection locked="0"/>
    </xf>
    <xf numFmtId="0" fontId="179" fillId="26" borderId="5" xfId="0" applyFont="1" applyFill="1" applyBorder="1" applyAlignment="1">
      <alignment vertical="center" wrapText="1"/>
    </xf>
    <xf numFmtId="2" fontId="79" fillId="26" borderId="90" xfId="1612" applyNumberFormat="1" applyFont="1" applyFill="1" applyBorder="1" applyAlignment="1" applyProtection="1">
      <alignment horizontal="right" vertical="center"/>
    </xf>
    <xf numFmtId="0" fontId="1" fillId="0" borderId="85" xfId="0" applyFont="1" applyBorder="1" applyAlignment="1">
      <alignment horizontal="center"/>
    </xf>
    <xf numFmtId="49" fontId="1" fillId="0" borderId="85" xfId="3" applyNumberFormat="1" applyFont="1" applyBorder="1" applyAlignment="1" applyProtection="1">
      <alignment horizontal="center" vertical="center"/>
      <protection locked="0"/>
    </xf>
    <xf numFmtId="49" fontId="1" fillId="0" borderId="85" xfId="3" applyNumberFormat="1" applyFont="1" applyFill="1" applyBorder="1" applyAlignment="1" applyProtection="1">
      <alignment horizontal="center" vertical="center"/>
      <protection locked="0"/>
    </xf>
    <xf numFmtId="184" fontId="14" fillId="0" borderId="85" xfId="10" applyNumberFormat="1" applyFont="1" applyBorder="1" applyAlignment="1" applyProtection="1">
      <alignment horizontal="right" vertical="center"/>
      <protection locked="0"/>
    </xf>
    <xf numFmtId="184" fontId="79" fillId="0" borderId="86" xfId="1612" applyNumberFormat="1" applyFont="1" applyBorder="1" applyAlignment="1" applyProtection="1">
      <alignment horizontal="right" vertical="center"/>
    </xf>
    <xf numFmtId="169" fontId="98" fillId="26" borderId="40" xfId="0" applyNumberFormat="1" applyFont="1" applyFill="1" applyBorder="1" applyAlignment="1">
      <alignment horizontal="left" vertical="center"/>
    </xf>
    <xf numFmtId="43" fontId="107" fillId="0" borderId="2" xfId="3" applyFont="1" applyBorder="1" applyAlignment="1" applyProtection="1">
      <alignment horizontal="center" vertical="center"/>
      <protection locked="0"/>
    </xf>
    <xf numFmtId="43" fontId="107" fillId="0" borderId="4" xfId="3" applyFont="1" applyBorder="1" applyAlignment="1" applyProtection="1">
      <alignment horizontal="center" vertical="center"/>
      <protection locked="0"/>
    </xf>
    <xf numFmtId="169" fontId="34" fillId="0" borderId="21" xfId="503" applyNumberFormat="1" applyFont="1" applyBorder="1" applyAlignment="1">
      <alignment horizontal="center" vertical="center"/>
    </xf>
    <xf numFmtId="169" fontId="34" fillId="0" borderId="20" xfId="503" applyNumberFormat="1" applyFont="1" applyBorder="1" applyAlignment="1">
      <alignment horizontal="center" vertical="center"/>
    </xf>
    <xf numFmtId="0" fontId="45" fillId="13" borderId="2" xfId="503" applyFont="1" applyFill="1" applyBorder="1" applyAlignment="1" applyProtection="1">
      <alignment horizontal="center" vertical="center"/>
      <protection locked="0"/>
    </xf>
    <xf numFmtId="0" fontId="45" fillId="13" borderId="4" xfId="503" applyFont="1" applyFill="1" applyBorder="1" applyAlignment="1" applyProtection="1">
      <alignment horizontal="center" vertical="center"/>
      <protection locked="0"/>
    </xf>
    <xf numFmtId="169" fontId="34" fillId="0" borderId="15" xfId="503" applyNumberFormat="1" applyFont="1" applyBorder="1" applyAlignment="1">
      <alignment horizontal="center" vertical="center"/>
    </xf>
    <xf numFmtId="169" fontId="34" fillId="0" borderId="17" xfId="503" applyNumberFormat="1" applyFont="1" applyBorder="1" applyAlignment="1">
      <alignment horizontal="center" vertical="center"/>
    </xf>
    <xf numFmtId="169" fontId="54" fillId="0" borderId="15" xfId="503" applyNumberFormat="1" applyFont="1" applyBorder="1" applyAlignment="1">
      <alignment horizontal="center" vertical="center"/>
    </xf>
    <xf numFmtId="169" fontId="54" fillId="0" borderId="17" xfId="503" applyNumberFormat="1" applyFont="1" applyBorder="1" applyAlignment="1">
      <alignment horizontal="center" vertical="center"/>
    </xf>
    <xf numFmtId="169" fontId="54" fillId="0" borderId="8" xfId="503" applyNumberFormat="1" applyFont="1" applyBorder="1" applyAlignment="1">
      <alignment horizontal="center" vertical="center" wrapText="1"/>
    </xf>
    <xf numFmtId="169" fontId="54" fillId="0" borderId="18" xfId="503" applyNumberFormat="1" applyFont="1" applyBorder="1" applyAlignment="1">
      <alignment horizontal="center" vertical="center" wrapText="1"/>
    </xf>
    <xf numFmtId="0" fontId="65" fillId="21" borderId="2" xfId="503" applyFont="1" applyFill="1" applyBorder="1" applyAlignment="1">
      <alignment horizontal="center" vertical="center"/>
    </xf>
    <xf numFmtId="0" fontId="65" fillId="21" borderId="4" xfId="503" applyFont="1" applyFill="1" applyBorder="1" applyAlignment="1">
      <alignment horizontal="center" vertical="center"/>
    </xf>
    <xf numFmtId="169" fontId="156" fillId="26" borderId="2" xfId="594" applyNumberFormat="1" applyFont="1" applyFill="1" applyBorder="1" applyAlignment="1">
      <alignment horizontal="left" vertical="center" wrapText="1"/>
    </xf>
    <xf numFmtId="169" fontId="156" fillId="26" borderId="4" xfId="594" applyNumberFormat="1" applyFont="1" applyFill="1" applyBorder="1" applyAlignment="1">
      <alignment horizontal="left" vertical="center" wrapText="1"/>
    </xf>
    <xf numFmtId="0" fontId="45" fillId="21" borderId="2" xfId="503" applyFont="1" applyFill="1" applyBorder="1" applyAlignment="1">
      <alignment horizontal="center" vertical="center"/>
    </xf>
    <xf numFmtId="0" fontId="45" fillId="21" borderId="3" xfId="503" applyFont="1" applyFill="1" applyBorder="1" applyAlignment="1">
      <alignment horizontal="center" vertical="center"/>
    </xf>
    <xf numFmtId="0" fontId="45" fillId="21" borderId="4" xfId="503" applyFont="1" applyFill="1" applyBorder="1" applyAlignment="1">
      <alignment horizontal="center" vertical="center"/>
    </xf>
    <xf numFmtId="169" fontId="45" fillId="21" borderId="2" xfId="503" applyNumberFormat="1" applyFont="1" applyFill="1" applyBorder="1" applyAlignment="1">
      <alignment horizontal="left" vertical="center"/>
    </xf>
    <xf numFmtId="169" fontId="45" fillId="21" borderId="3" xfId="503" applyNumberFormat="1" applyFont="1" applyFill="1" applyBorder="1" applyAlignment="1">
      <alignment horizontal="left" vertical="center"/>
    </xf>
    <xf numFmtId="169" fontId="45" fillId="21" borderId="4" xfId="503" applyNumberFormat="1" applyFont="1" applyFill="1" applyBorder="1" applyAlignment="1">
      <alignment horizontal="left" vertical="center"/>
    </xf>
    <xf numFmtId="169" fontId="156" fillId="26" borderId="2" xfId="594" applyNumberFormat="1" applyFont="1" applyFill="1" applyBorder="1" applyAlignment="1" applyProtection="1">
      <alignment horizontal="left" vertical="center" wrapText="1"/>
      <protection locked="0"/>
    </xf>
    <xf numFmtId="169" fontId="156" fillId="26" borderId="4" xfId="594" applyNumberFormat="1" applyFont="1" applyFill="1" applyBorder="1" applyAlignment="1" applyProtection="1">
      <alignment horizontal="left" vertical="center" wrapText="1"/>
      <protection locked="0"/>
    </xf>
    <xf numFmtId="169" fontId="97" fillId="0" borderId="3" xfId="503" applyNumberFormat="1" applyFont="1" applyBorder="1" applyAlignment="1">
      <alignment horizontal="left" vertical="center"/>
    </xf>
    <xf numFmtId="169" fontId="97" fillId="0" borderId="4" xfId="503" applyNumberFormat="1" applyFont="1" applyBorder="1" applyAlignment="1">
      <alignment horizontal="left" vertical="center"/>
    </xf>
    <xf numFmtId="166" fontId="106" fillId="0" borderId="2" xfId="555" applyNumberFormat="1" applyFont="1" applyBorder="1" applyAlignment="1" applyProtection="1">
      <alignment horizontal="center" vertical="center"/>
      <protection locked="0"/>
    </xf>
    <xf numFmtId="166" fontId="106" fillId="0" borderId="4" xfId="555" applyNumberFormat="1" applyFont="1" applyBorder="1" applyAlignment="1" applyProtection="1">
      <alignment horizontal="center" vertical="center"/>
      <protection locked="0"/>
    </xf>
    <xf numFmtId="169" fontId="98" fillId="0" borderId="3" xfId="503" applyNumberFormat="1" applyFont="1" applyBorder="1" applyAlignment="1">
      <alignment horizontal="left" vertical="center"/>
    </xf>
    <xf numFmtId="169" fontId="98" fillId="0" borderId="4" xfId="503" applyNumberFormat="1" applyFont="1" applyBorder="1" applyAlignment="1">
      <alignment horizontal="left" vertical="center"/>
    </xf>
    <xf numFmtId="43" fontId="107" fillId="0" borderId="2" xfId="3" applyFont="1" applyFill="1" applyBorder="1" applyAlignment="1" applyProtection="1">
      <alignment horizontal="center" vertical="center"/>
      <protection locked="0"/>
    </xf>
    <xf numFmtId="43" fontId="107" fillId="0" borderId="4" xfId="3" applyFont="1" applyFill="1" applyBorder="1" applyAlignment="1" applyProtection="1">
      <alignment horizontal="center" vertical="center"/>
      <protection locked="0"/>
    </xf>
    <xf numFmtId="169" fontId="108" fillId="0" borderId="2" xfId="503" applyNumberFormat="1" applyFont="1" applyBorder="1" applyAlignment="1" applyProtection="1">
      <alignment horizontal="center" vertical="center"/>
      <protection locked="0"/>
    </xf>
    <xf numFmtId="169" fontId="108" fillId="0" borderId="4" xfId="503" applyNumberFormat="1" applyFont="1" applyBorder="1" applyAlignment="1" applyProtection="1">
      <alignment horizontal="center" vertical="center"/>
      <protection locked="0"/>
    </xf>
    <xf numFmtId="169" fontId="96" fillId="0" borderId="3" xfId="503" applyNumberFormat="1" applyFont="1" applyBorder="1" applyAlignment="1">
      <alignment horizontal="left" vertical="center"/>
    </xf>
    <xf numFmtId="169" fontId="96" fillId="0" borderId="4" xfId="503" applyNumberFormat="1" applyFont="1" applyBorder="1" applyAlignment="1">
      <alignment horizontal="left" vertical="center"/>
    </xf>
    <xf numFmtId="169" fontId="109" fillId="0" borderId="2" xfId="503" applyNumberFormat="1" applyFont="1" applyBorder="1" applyAlignment="1" applyProtection="1">
      <alignment horizontal="center" vertical="center"/>
      <protection locked="0"/>
    </xf>
    <xf numFmtId="169" fontId="109" fillId="0" borderId="4" xfId="503" applyNumberFormat="1" applyFont="1" applyBorder="1" applyAlignment="1" applyProtection="1">
      <alignment horizontal="center" vertical="center"/>
      <protection locked="0"/>
    </xf>
    <xf numFmtId="169" fontId="45" fillId="2" borderId="3" xfId="503" applyNumberFormat="1" applyFont="1" applyFill="1" applyBorder="1" applyAlignment="1">
      <alignment horizontal="left" vertical="center"/>
    </xf>
    <xf numFmtId="169" fontId="45" fillId="2" borderId="4" xfId="503" applyNumberFormat="1" applyFont="1" applyFill="1" applyBorder="1" applyAlignment="1">
      <alignment horizontal="left" vertical="center"/>
    </xf>
    <xf numFmtId="43" fontId="110" fillId="33" borderId="2" xfId="503" applyNumberFormat="1" applyFont="1" applyFill="1" applyBorder="1" applyAlignment="1">
      <alignment horizontal="center" vertical="center"/>
    </xf>
    <xf numFmtId="43" fontId="110" fillId="33" borderId="4" xfId="503" applyNumberFormat="1" applyFont="1" applyFill="1" applyBorder="1" applyAlignment="1">
      <alignment horizontal="center" vertical="center"/>
    </xf>
    <xf numFmtId="169" fontId="108" fillId="0" borderId="2" xfId="503" applyNumberFormat="1" applyFont="1" applyBorder="1" applyAlignment="1">
      <alignment horizontal="center" vertical="center"/>
    </xf>
    <xf numFmtId="169" fontId="108" fillId="0" borderId="4" xfId="503" applyNumberFormat="1" applyFont="1" applyBorder="1" applyAlignment="1">
      <alignment horizontal="center" vertical="center"/>
    </xf>
    <xf numFmtId="169" fontId="96" fillId="34" borderId="3" xfId="503" applyNumberFormat="1" applyFont="1" applyFill="1" applyBorder="1" applyAlignment="1">
      <alignment horizontal="left" vertical="center"/>
    </xf>
    <xf numFmtId="169" fontId="96" fillId="34" borderId="4" xfId="503" applyNumberFormat="1" applyFont="1" applyFill="1" applyBorder="1" applyAlignment="1">
      <alignment horizontal="left" vertical="center"/>
    </xf>
    <xf numFmtId="169" fontId="109" fillId="34" borderId="2" xfId="503" applyNumberFormat="1" applyFont="1" applyFill="1" applyBorder="1" applyAlignment="1">
      <alignment horizontal="center" vertical="center"/>
    </xf>
    <xf numFmtId="169" fontId="109" fillId="34" borderId="4" xfId="503" applyNumberFormat="1" applyFont="1" applyFill="1" applyBorder="1" applyAlignment="1">
      <alignment horizontal="center" vertical="center"/>
    </xf>
    <xf numFmtId="169" fontId="110" fillId="21" borderId="2" xfId="503" applyNumberFormat="1" applyFont="1" applyFill="1" applyBorder="1" applyAlignment="1">
      <alignment horizontal="center" vertical="center"/>
    </xf>
    <xf numFmtId="169" fontId="110" fillId="21" borderId="4" xfId="503" applyNumberFormat="1" applyFont="1" applyFill="1" applyBorder="1" applyAlignment="1">
      <alignment horizontal="center" vertical="center"/>
    </xf>
    <xf numFmtId="169" fontId="97" fillId="0" borderId="2" xfId="503" applyNumberFormat="1" applyFont="1" applyBorder="1" applyAlignment="1">
      <alignment horizontal="left" vertical="center"/>
    </xf>
    <xf numFmtId="0" fontId="110" fillId="21" borderId="2" xfId="503" applyFont="1" applyFill="1" applyBorder="1" applyAlignment="1">
      <alignment horizontal="center" vertical="center"/>
    </xf>
    <xf numFmtId="0" fontId="110" fillId="21" borderId="4" xfId="503" applyFont="1" applyFill="1" applyBorder="1" applyAlignment="1">
      <alignment horizontal="center" vertical="center"/>
    </xf>
    <xf numFmtId="169" fontId="96" fillId="35" borderId="2" xfId="503" applyNumberFormat="1" applyFont="1" applyFill="1" applyBorder="1" applyAlignment="1">
      <alignment horizontal="left" vertical="center"/>
    </xf>
    <xf numFmtId="169" fontId="96" fillId="35" borderId="3" xfId="503" applyNumberFormat="1" applyFont="1" applyFill="1" applyBorder="1" applyAlignment="1">
      <alignment horizontal="left" vertical="center"/>
    </xf>
    <xf numFmtId="169" fontId="96" fillId="35" borderId="4" xfId="503" applyNumberFormat="1" applyFont="1" applyFill="1" applyBorder="1" applyAlignment="1">
      <alignment horizontal="left" vertical="center"/>
    </xf>
    <xf numFmtId="169" fontId="109" fillId="35" borderId="2" xfId="503" applyNumberFormat="1" applyFont="1" applyFill="1" applyBorder="1" applyAlignment="1">
      <alignment horizontal="center" vertical="center"/>
    </xf>
    <xf numFmtId="169" fontId="109" fillId="35" borderId="4" xfId="503" applyNumberFormat="1" applyFont="1" applyFill="1" applyBorder="1" applyAlignment="1">
      <alignment horizontal="center" vertical="center"/>
    </xf>
    <xf numFmtId="169" fontId="96" fillId="36" borderId="2" xfId="503" applyNumberFormat="1" applyFont="1" applyFill="1" applyBorder="1" applyAlignment="1">
      <alignment horizontal="left" vertical="center"/>
    </xf>
    <xf numFmtId="169" fontId="96" fillId="36" borderId="3" xfId="503" applyNumberFormat="1" applyFont="1" applyFill="1" applyBorder="1" applyAlignment="1">
      <alignment horizontal="left" vertical="center"/>
    </xf>
    <xf numFmtId="169" fontId="96" fillId="36" borderId="4" xfId="503" applyNumberFormat="1" applyFont="1" applyFill="1" applyBorder="1" applyAlignment="1">
      <alignment horizontal="left" vertical="center"/>
    </xf>
    <xf numFmtId="169" fontId="109" fillId="36" borderId="2" xfId="503" applyNumberFormat="1" applyFont="1" applyFill="1" applyBorder="1" applyAlignment="1">
      <alignment horizontal="center" vertical="center"/>
    </xf>
    <xf numFmtId="169" fontId="109" fillId="36" borderId="4" xfId="503" applyNumberFormat="1" applyFont="1" applyFill="1" applyBorder="1" applyAlignment="1">
      <alignment horizontal="center" vertical="center"/>
    </xf>
    <xf numFmtId="169" fontId="97" fillId="37" borderId="2" xfId="503" applyNumberFormat="1" applyFont="1" applyFill="1" applyBorder="1" applyAlignment="1">
      <alignment horizontal="left" vertical="center"/>
    </xf>
    <xf numFmtId="169" fontId="97" fillId="37" borderId="3" xfId="503" applyNumberFormat="1" applyFont="1" applyFill="1" applyBorder="1" applyAlignment="1">
      <alignment horizontal="left" vertical="center"/>
    </xf>
    <xf numFmtId="169" fontId="97" fillId="37" borderId="4" xfId="503" applyNumberFormat="1" applyFont="1" applyFill="1" applyBorder="1" applyAlignment="1">
      <alignment horizontal="left" vertical="center"/>
    </xf>
    <xf numFmtId="169" fontId="108" fillId="37" borderId="2" xfId="503" applyNumberFormat="1" applyFont="1" applyFill="1" applyBorder="1" applyAlignment="1">
      <alignment horizontal="center" vertical="center"/>
    </xf>
    <xf numFmtId="169" fontId="108" fillId="37" borderId="4" xfId="503" applyNumberFormat="1" applyFont="1" applyFill="1" applyBorder="1" applyAlignment="1">
      <alignment horizontal="center" vertical="center"/>
    </xf>
    <xf numFmtId="169" fontId="107" fillId="0" borderId="2" xfId="503" applyNumberFormat="1" applyFont="1" applyBorder="1" applyAlignment="1" applyProtection="1">
      <alignment horizontal="center" vertical="center"/>
      <protection locked="0"/>
    </xf>
    <xf numFmtId="169" fontId="107" fillId="0" borderId="4" xfId="503" applyNumberFormat="1" applyFont="1" applyBorder="1" applyAlignment="1" applyProtection="1">
      <alignment horizontal="center" vertical="center"/>
      <protection locked="0"/>
    </xf>
    <xf numFmtId="43" fontId="182" fillId="97" borderId="2" xfId="3" applyFont="1" applyFill="1" applyBorder="1" applyAlignment="1" applyProtection="1">
      <alignment horizontal="center" vertical="center" wrapText="1"/>
    </xf>
    <xf numFmtId="43" fontId="182" fillId="97" borderId="4" xfId="3" applyFont="1" applyFill="1" applyBorder="1" applyAlignment="1" applyProtection="1">
      <alignment horizontal="center" vertical="center" wrapText="1"/>
    </xf>
    <xf numFmtId="169" fontId="97" fillId="0" borderId="40" xfId="503" applyNumberFormat="1" applyFont="1" applyBorder="1" applyAlignment="1">
      <alignment horizontal="left" vertical="center"/>
    </xf>
    <xf numFmtId="43" fontId="108" fillId="0" borderId="2" xfId="3" applyFont="1" applyBorder="1" applyAlignment="1" applyProtection="1">
      <alignment horizontal="center" vertical="center"/>
      <protection locked="0"/>
    </xf>
    <xf numFmtId="43" fontId="108" fillId="0" borderId="4" xfId="3" applyFont="1" applyBorder="1" applyAlignment="1" applyProtection="1">
      <alignment horizontal="center" vertical="center"/>
      <protection locked="0"/>
    </xf>
    <xf numFmtId="169" fontId="181" fillId="0" borderId="40" xfId="0" applyNumberFormat="1" applyFont="1" applyBorder="1" applyAlignment="1">
      <alignment horizontal="left" vertical="center"/>
    </xf>
    <xf numFmtId="43" fontId="182" fillId="0" borderId="2" xfId="3" applyFont="1" applyFill="1" applyBorder="1" applyAlignment="1" applyProtection="1">
      <alignment horizontal="center" vertical="center"/>
      <protection locked="0"/>
    </xf>
    <xf numFmtId="43" fontId="182" fillId="0" borderId="4" xfId="3" applyFont="1" applyFill="1" applyBorder="1" applyAlignment="1" applyProtection="1">
      <alignment horizontal="center" vertical="center"/>
      <protection locked="0"/>
    </xf>
    <xf numFmtId="169" fontId="53" fillId="92" borderId="40" xfId="503" applyNumberFormat="1" applyFont="1" applyFill="1" applyBorder="1" applyAlignment="1">
      <alignment horizontal="left" vertical="center"/>
    </xf>
    <xf numFmtId="43" fontId="112" fillId="92" borderId="2" xfId="3" applyFont="1" applyFill="1" applyBorder="1" applyAlignment="1" applyProtection="1">
      <alignment horizontal="center" vertical="center"/>
    </xf>
    <xf numFmtId="43" fontId="112" fillId="92" borderId="3" xfId="3" applyFont="1" applyFill="1" applyBorder="1" applyAlignment="1" applyProtection="1">
      <alignment horizontal="center" vertical="center"/>
    </xf>
    <xf numFmtId="43" fontId="182" fillId="97" borderId="2" xfId="3" applyFont="1" applyFill="1" applyBorder="1" applyAlignment="1" applyProtection="1">
      <alignment horizontal="center" vertical="center"/>
    </xf>
    <xf numFmtId="43" fontId="182" fillId="97" borderId="4" xfId="3" applyFont="1" applyFill="1" applyBorder="1" applyAlignment="1" applyProtection="1">
      <alignment horizontal="center" vertical="center"/>
    </xf>
    <xf numFmtId="169" fontId="183" fillId="99" borderId="40" xfId="503" applyNumberFormat="1" applyFont="1" applyFill="1" applyBorder="1" applyAlignment="1">
      <alignment horizontal="left" vertical="center"/>
    </xf>
    <xf numFmtId="43" fontId="184" fillId="99" borderId="2" xfId="3" applyFont="1" applyFill="1" applyBorder="1" applyAlignment="1" applyProtection="1">
      <alignment horizontal="center" vertical="center"/>
    </xf>
    <xf numFmtId="43" fontId="184" fillId="99" borderId="4" xfId="3" applyFont="1" applyFill="1" applyBorder="1" applyAlignment="1" applyProtection="1">
      <alignment horizontal="center" vertical="center"/>
    </xf>
    <xf numFmtId="169" fontId="98" fillId="0" borderId="40" xfId="0" applyNumberFormat="1" applyFont="1" applyBorder="1" applyAlignment="1">
      <alignment horizontal="left" vertical="center"/>
    </xf>
    <xf numFmtId="169" fontId="45" fillId="2" borderId="40" xfId="503" applyNumberFormat="1" applyFont="1" applyFill="1" applyBorder="1" applyAlignment="1">
      <alignment horizontal="left" vertical="center"/>
    </xf>
    <xf numFmtId="43" fontId="110" fillId="2" borderId="2" xfId="3" applyFont="1" applyFill="1" applyBorder="1" applyAlignment="1" applyProtection="1">
      <alignment horizontal="center" vertical="center"/>
    </xf>
    <xf numFmtId="43" fontId="110" fillId="2" borderId="4" xfId="3" applyFont="1" applyFill="1" applyBorder="1" applyAlignment="1" applyProtection="1">
      <alignment horizontal="center" vertical="center"/>
    </xf>
    <xf numFmtId="169" fontId="181" fillId="98" borderId="40" xfId="0" applyNumberFormat="1" applyFont="1" applyFill="1" applyBorder="1" applyAlignment="1">
      <alignment horizontal="left" vertical="center"/>
    </xf>
    <xf numFmtId="0" fontId="97" fillId="0" borderId="19" xfId="503" applyFont="1" applyBorder="1" applyAlignment="1" applyProtection="1">
      <alignment horizontal="center" vertical="center"/>
      <protection locked="0"/>
    </xf>
    <xf numFmtId="0" fontId="97" fillId="0" borderId="20" xfId="503" applyFont="1" applyBorder="1" applyAlignment="1" applyProtection="1">
      <alignment horizontal="center" vertical="center"/>
      <protection locked="0"/>
    </xf>
    <xf numFmtId="0" fontId="76" fillId="0" borderId="0" xfId="503" applyAlignment="1">
      <alignment horizontal="center" vertical="center" wrapText="1"/>
    </xf>
    <xf numFmtId="0" fontId="97" fillId="0" borderId="0" xfId="503" applyFont="1" applyAlignment="1" applyProtection="1">
      <alignment horizontal="center" vertical="center"/>
      <protection locked="0"/>
    </xf>
    <xf numFmtId="0" fontId="97" fillId="0" borderId="17" xfId="503" applyFont="1" applyBorder="1" applyAlignment="1" applyProtection="1">
      <alignment horizontal="center" vertical="center"/>
      <protection locked="0"/>
    </xf>
    <xf numFmtId="0" fontId="111" fillId="0" borderId="9" xfId="503" applyFont="1" applyBorder="1" applyAlignment="1">
      <alignment horizontal="center" vertical="top" wrapText="1"/>
    </xf>
    <xf numFmtId="0" fontId="96" fillId="0" borderId="9" xfId="503" applyFont="1" applyBorder="1" applyAlignment="1" applyProtection="1">
      <alignment horizontal="center" vertical="top" wrapText="1"/>
      <protection locked="0"/>
    </xf>
    <xf numFmtId="0" fontId="96" fillId="0" borderId="18" xfId="503" applyFont="1" applyBorder="1" applyAlignment="1" applyProtection="1">
      <alignment horizontal="center" vertical="top" wrapText="1"/>
      <protection locked="0"/>
    </xf>
    <xf numFmtId="0" fontId="65" fillId="21" borderId="2" xfId="503" applyFont="1" applyFill="1" applyBorder="1" applyAlignment="1" applyProtection="1">
      <alignment horizontal="center" vertical="center"/>
      <protection locked="0"/>
    </xf>
    <xf numFmtId="0" fontId="65" fillId="21" borderId="4" xfId="503" applyFont="1" applyFill="1" applyBorder="1" applyAlignment="1" applyProtection="1">
      <alignment horizontal="center" vertical="center"/>
      <protection locked="0"/>
    </xf>
    <xf numFmtId="0" fontId="65" fillId="21" borderId="2" xfId="503" applyFont="1" applyFill="1" applyBorder="1" applyAlignment="1" applyProtection="1">
      <alignment horizontal="center" vertical="center" wrapText="1"/>
      <protection locked="0"/>
    </xf>
    <xf numFmtId="0" fontId="65" fillId="21" borderId="3" xfId="503" applyFont="1" applyFill="1" applyBorder="1" applyAlignment="1" applyProtection="1">
      <alignment horizontal="center" vertical="center" wrapText="1"/>
      <protection locked="0"/>
    </xf>
    <xf numFmtId="0" fontId="65" fillId="21" borderId="4" xfId="503" applyFont="1" applyFill="1" applyBorder="1" applyAlignment="1" applyProtection="1">
      <alignment horizontal="center" vertical="center" wrapText="1"/>
      <protection locked="0"/>
    </xf>
    <xf numFmtId="169" fontId="37" fillId="0" borderId="2" xfId="503" applyNumberFormat="1" applyFont="1" applyBorder="1" applyAlignment="1" applyProtection="1">
      <alignment horizontal="left" vertical="center" wrapText="1"/>
      <protection locked="0"/>
    </xf>
    <xf numFmtId="169" fontId="37" fillId="0" borderId="3" xfId="503" applyNumberFormat="1" applyFont="1" applyBorder="1" applyAlignment="1" applyProtection="1">
      <alignment horizontal="left" vertical="center" wrapText="1"/>
      <protection locked="0"/>
    </xf>
    <xf numFmtId="169" fontId="37" fillId="0" borderId="4" xfId="503" applyNumberFormat="1" applyFont="1" applyBorder="1" applyAlignment="1" applyProtection="1">
      <alignment horizontal="left" vertical="center" wrapText="1"/>
      <protection locked="0"/>
    </xf>
    <xf numFmtId="169" fontId="53" fillId="31" borderId="40" xfId="0" applyNumberFormat="1" applyFont="1" applyFill="1" applyBorder="1" applyAlignment="1">
      <alignment horizontal="left" vertical="center"/>
    </xf>
    <xf numFmtId="169" fontId="96" fillId="96" borderId="40" xfId="503" applyNumberFormat="1" applyFont="1" applyFill="1" applyBorder="1" applyAlignment="1">
      <alignment horizontal="left" vertical="center"/>
    </xf>
    <xf numFmtId="43" fontId="109" fillId="96" borderId="2" xfId="3" applyFont="1" applyFill="1" applyBorder="1" applyAlignment="1" applyProtection="1">
      <alignment horizontal="center" vertical="center"/>
    </xf>
    <xf numFmtId="43" fontId="109" fillId="96" borderId="4" xfId="3" applyFont="1" applyFill="1" applyBorder="1" applyAlignment="1" applyProtection="1">
      <alignment horizontal="center" vertical="center"/>
    </xf>
    <xf numFmtId="169" fontId="97" fillId="20" borderId="40" xfId="503" applyNumberFormat="1" applyFont="1" applyFill="1" applyBorder="1" applyAlignment="1">
      <alignment horizontal="left" vertical="center"/>
    </xf>
    <xf numFmtId="169" fontId="98" fillId="98" borderId="40" xfId="0" applyNumberFormat="1" applyFont="1" applyFill="1" applyBorder="1" applyAlignment="1">
      <alignment horizontal="left" vertical="center"/>
    </xf>
    <xf numFmtId="169" fontId="98" fillId="95" borderId="40" xfId="0" applyNumberFormat="1" applyFont="1" applyFill="1" applyBorder="1" applyAlignment="1">
      <alignment horizontal="left" vertical="center"/>
    </xf>
    <xf numFmtId="169" fontId="45" fillId="2" borderId="2" xfId="503" applyNumberFormat="1" applyFont="1" applyFill="1" applyBorder="1" applyAlignment="1">
      <alignment horizontal="left" vertical="center"/>
    </xf>
    <xf numFmtId="169" fontId="110" fillId="2" borderId="2" xfId="503" applyNumberFormat="1" applyFont="1" applyFill="1" applyBorder="1" applyAlignment="1">
      <alignment horizontal="center" vertical="center"/>
    </xf>
    <xf numFmtId="169" fontId="110" fillId="2" borderId="4" xfId="503" applyNumberFormat="1" applyFont="1" applyFill="1" applyBorder="1" applyAlignment="1">
      <alignment horizontal="center" vertical="center"/>
    </xf>
    <xf numFmtId="169" fontId="53" fillId="100" borderId="40" xfId="0" applyNumberFormat="1" applyFont="1" applyFill="1" applyBorder="1" applyAlignment="1">
      <alignment horizontal="left" vertical="center"/>
    </xf>
    <xf numFmtId="43" fontId="108" fillId="31" borderId="2" xfId="3" applyFont="1" applyFill="1" applyBorder="1" applyAlignment="1" applyProtection="1">
      <alignment horizontal="center" vertical="center"/>
    </xf>
    <xf numFmtId="43" fontId="108" fillId="31" borderId="4" xfId="3" applyFont="1" applyFill="1" applyBorder="1" applyAlignment="1" applyProtection="1">
      <alignment horizontal="center" vertical="center"/>
    </xf>
    <xf numFmtId="43" fontId="108" fillId="97" borderId="2" xfId="3" applyFont="1" applyFill="1" applyBorder="1" applyAlignment="1" applyProtection="1">
      <alignment horizontal="center" vertical="center"/>
    </xf>
    <xf numFmtId="43" fontId="108" fillId="97" borderId="4" xfId="3" applyFont="1" applyFill="1" applyBorder="1" applyAlignment="1" applyProtection="1">
      <alignment horizontal="center" vertical="center"/>
    </xf>
    <xf numFmtId="169" fontId="98" fillId="97" borderId="40" xfId="0" applyNumberFormat="1" applyFont="1" applyFill="1" applyBorder="1" applyAlignment="1">
      <alignment horizontal="left" vertical="center"/>
    </xf>
    <xf numFmtId="0" fontId="98" fillId="0" borderId="2" xfId="503" applyFont="1" applyBorder="1" applyAlignment="1">
      <alignment horizontal="left" vertical="center"/>
    </xf>
    <xf numFmtId="0" fontId="98" fillId="0" borderId="3" xfId="503" applyFont="1" applyBorder="1" applyAlignment="1">
      <alignment horizontal="left" vertical="center"/>
    </xf>
    <xf numFmtId="0" fontId="98" fillId="0" borderId="4" xfId="503" applyFont="1" applyBorder="1" applyAlignment="1">
      <alignment horizontal="left" vertical="center"/>
    </xf>
    <xf numFmtId="169" fontId="53" fillId="35" borderId="2" xfId="503" applyNumberFormat="1" applyFont="1" applyFill="1" applyBorder="1" applyAlignment="1">
      <alignment horizontal="left" vertical="center"/>
    </xf>
    <xf numFmtId="169" fontId="53" fillId="35" borderId="3" xfId="503" applyNumberFormat="1" applyFont="1" applyFill="1" applyBorder="1" applyAlignment="1">
      <alignment horizontal="left" vertical="center"/>
    </xf>
    <xf numFmtId="169" fontId="53" fillId="35" borderId="4" xfId="503" applyNumberFormat="1" applyFont="1" applyFill="1" applyBorder="1" applyAlignment="1">
      <alignment horizontal="left" vertical="center"/>
    </xf>
    <xf numFmtId="169" fontId="112" fillId="35" borderId="2" xfId="503" applyNumberFormat="1" applyFont="1" applyFill="1" applyBorder="1" applyAlignment="1">
      <alignment horizontal="center" vertical="center"/>
    </xf>
    <xf numFmtId="169" fontId="112" fillId="35" borderId="4" xfId="503" applyNumberFormat="1" applyFont="1" applyFill="1" applyBorder="1" applyAlignment="1">
      <alignment horizontal="center" vertical="center"/>
    </xf>
    <xf numFmtId="169" fontId="109" fillId="35" borderId="2" xfId="503" applyNumberFormat="1" applyFont="1" applyFill="1" applyBorder="1" applyAlignment="1" applyProtection="1">
      <alignment horizontal="center" vertical="center"/>
      <protection locked="0"/>
    </xf>
    <xf numFmtId="169" fontId="109" fillId="35" borderId="4" xfId="503" applyNumberFormat="1" applyFont="1" applyFill="1" applyBorder="1" applyAlignment="1" applyProtection="1">
      <alignment horizontal="center" vertical="center"/>
      <protection locked="0"/>
    </xf>
    <xf numFmtId="43" fontId="110" fillId="21" borderId="2" xfId="3" applyFont="1" applyFill="1" applyBorder="1" applyAlignment="1">
      <alignment horizontal="right" vertical="center"/>
    </xf>
    <xf numFmtId="43" fontId="110" fillId="21" borderId="4" xfId="3" applyFont="1" applyFill="1" applyBorder="1" applyAlignment="1">
      <alignment horizontal="right" vertical="center"/>
    </xf>
    <xf numFmtId="169" fontId="96" fillId="34" borderId="2" xfId="503" applyNumberFormat="1" applyFont="1" applyFill="1" applyBorder="1" applyAlignment="1">
      <alignment horizontal="left" vertical="center"/>
    </xf>
    <xf numFmtId="169" fontId="96" fillId="20" borderId="2" xfId="503" applyNumberFormat="1" applyFont="1" applyFill="1" applyBorder="1" applyAlignment="1">
      <alignment horizontal="left" vertical="center"/>
    </xf>
    <xf numFmtId="169" fontId="96" fillId="20" borderId="3" xfId="503" applyNumberFormat="1" applyFont="1" applyFill="1" applyBorder="1" applyAlignment="1">
      <alignment horizontal="left" vertical="center"/>
    </xf>
    <xf numFmtId="169" fontId="96" fillId="20" borderId="4" xfId="503" applyNumberFormat="1" applyFont="1" applyFill="1" applyBorder="1" applyAlignment="1">
      <alignment horizontal="left" vertical="center"/>
    </xf>
    <xf numFmtId="0" fontId="113" fillId="0" borderId="15" xfId="503" applyFont="1" applyBorder="1" applyAlignment="1">
      <alignment horizontal="center" vertical="center"/>
    </xf>
    <xf numFmtId="0" fontId="113" fillId="0" borderId="17" xfId="503" applyFont="1" applyBorder="1" applyAlignment="1">
      <alignment horizontal="center" vertical="center"/>
    </xf>
    <xf numFmtId="169" fontId="45" fillId="21" borderId="2" xfId="503" applyNumberFormat="1" applyFont="1" applyFill="1" applyBorder="1" applyAlignment="1">
      <alignment horizontal="center" vertical="center"/>
    </xf>
    <xf numFmtId="169" fontId="45" fillId="21" borderId="4" xfId="503" applyNumberFormat="1" applyFont="1" applyFill="1" applyBorder="1" applyAlignment="1">
      <alignment horizontal="center" vertical="center"/>
    </xf>
    <xf numFmtId="0" fontId="94" fillId="0" borderId="2" xfId="503" applyFont="1" applyBorder="1" applyAlignment="1">
      <alignment horizontal="left" vertical="center"/>
    </xf>
    <xf numFmtId="0" fontId="94" fillId="0" borderId="3" xfId="503" applyFont="1" applyBorder="1" applyAlignment="1">
      <alignment horizontal="left" vertical="center"/>
    </xf>
    <xf numFmtId="0" fontId="94" fillId="0" borderId="4" xfId="503" applyFont="1" applyBorder="1" applyAlignment="1">
      <alignment horizontal="left" vertical="center"/>
    </xf>
    <xf numFmtId="0" fontId="45" fillId="21" borderId="2" xfId="503" applyFont="1" applyFill="1" applyBorder="1" applyAlignment="1">
      <alignment horizontal="left" vertical="center"/>
    </xf>
    <xf numFmtId="0" fontId="45" fillId="21" borderId="3" xfId="503" applyFont="1" applyFill="1" applyBorder="1" applyAlignment="1">
      <alignment horizontal="left" vertical="center"/>
    </xf>
    <xf numFmtId="0" fontId="45" fillId="21" borderId="4" xfId="503" applyFont="1" applyFill="1" applyBorder="1" applyAlignment="1">
      <alignment horizontal="left" vertical="center"/>
    </xf>
    <xf numFmtId="0" fontId="76" fillId="0" borderId="21" xfId="503" applyBorder="1" applyAlignment="1">
      <alignment horizontal="center" vertical="center"/>
    </xf>
    <xf numFmtId="0" fontId="76" fillId="0" borderId="19" xfId="503" applyBorder="1" applyAlignment="1">
      <alignment horizontal="center" vertical="center"/>
    </xf>
    <xf numFmtId="0" fontId="45" fillId="21" borderId="8" xfId="503" applyFont="1" applyFill="1" applyBorder="1" applyAlignment="1">
      <alignment horizontal="center" vertical="center"/>
    </xf>
    <xf numFmtId="0" fontId="45" fillId="21" borderId="9" xfId="503" applyFont="1" applyFill="1" applyBorder="1" applyAlignment="1">
      <alignment horizontal="center" vertical="center"/>
    </xf>
    <xf numFmtId="0" fontId="45" fillId="21" borderId="18" xfId="503" applyFont="1" applyFill="1" applyBorder="1" applyAlignment="1">
      <alignment horizontal="center" vertical="center"/>
    </xf>
    <xf numFmtId="169" fontId="45" fillId="21" borderId="8" xfId="503" applyNumberFormat="1" applyFont="1" applyFill="1" applyBorder="1" applyAlignment="1">
      <alignment horizontal="center" vertical="center"/>
    </xf>
    <xf numFmtId="169" fontId="45" fillId="21" borderId="18" xfId="503" applyNumberFormat="1" applyFont="1" applyFill="1" applyBorder="1" applyAlignment="1">
      <alignment horizontal="center" vertical="center"/>
    </xf>
    <xf numFmtId="0" fontId="97" fillId="0" borderId="2" xfId="503" applyFont="1" applyBorder="1" applyAlignment="1">
      <alignment horizontal="left" vertical="center" wrapText="1"/>
    </xf>
    <xf numFmtId="0" fontId="97" fillId="0" borderId="3" xfId="503" applyFont="1" applyBorder="1" applyAlignment="1">
      <alignment horizontal="left" vertical="center" wrapText="1"/>
    </xf>
    <xf numFmtId="0" fontId="97" fillId="0" borderId="4" xfId="503" applyFont="1" applyBorder="1" applyAlignment="1">
      <alignment horizontal="left" vertical="center" wrapText="1"/>
    </xf>
    <xf numFmtId="169" fontId="106" fillId="0" borderId="44" xfId="0" applyNumberFormat="1" applyFont="1" applyBorder="1" applyAlignment="1" applyProtection="1">
      <alignment horizontal="center" vertical="center" wrapText="1"/>
      <protection locked="0"/>
    </xf>
    <xf numFmtId="169" fontId="106" fillId="0" borderId="45" xfId="0" applyNumberFormat="1" applyFont="1" applyBorder="1" applyAlignment="1" applyProtection="1">
      <alignment horizontal="center" vertical="center" wrapText="1"/>
      <protection locked="0"/>
    </xf>
    <xf numFmtId="169" fontId="106" fillId="0" borderId="43" xfId="0" applyNumberFormat="1" applyFont="1" applyBorder="1" applyAlignment="1" applyProtection="1">
      <alignment horizontal="center" vertical="center" wrapText="1"/>
      <protection locked="0"/>
    </xf>
    <xf numFmtId="169" fontId="106" fillId="0" borderId="42" xfId="0" applyNumberFormat="1" applyFont="1" applyBorder="1" applyAlignment="1" applyProtection="1">
      <alignment horizontal="center" vertical="center" wrapText="1"/>
      <protection locked="0"/>
    </xf>
    <xf numFmtId="0" fontId="97" fillId="0" borderId="2" xfId="503" applyFont="1" applyBorder="1" applyAlignment="1">
      <alignment horizontal="left" vertical="center"/>
    </xf>
    <xf numFmtId="0" fontId="97" fillId="0" borderId="3" xfId="503" applyFont="1" applyBorder="1" applyAlignment="1">
      <alignment horizontal="left" vertical="center"/>
    </xf>
    <xf numFmtId="0" fontId="97" fillId="0" borderId="4" xfId="503" applyFont="1" applyBorder="1" applyAlignment="1">
      <alignment horizontal="left" vertical="center"/>
    </xf>
    <xf numFmtId="169" fontId="106" fillId="0" borderId="46" xfId="0" applyNumberFormat="1" applyFont="1" applyBorder="1" applyAlignment="1" applyProtection="1">
      <alignment horizontal="center" vertical="center" wrapText="1"/>
      <protection locked="0"/>
    </xf>
    <xf numFmtId="169" fontId="106" fillId="0" borderId="47" xfId="0" applyNumberFormat="1" applyFont="1" applyBorder="1" applyAlignment="1" applyProtection="1">
      <alignment horizontal="center" vertical="center" wrapText="1"/>
      <protection locked="0"/>
    </xf>
    <xf numFmtId="0" fontId="114" fillId="0" borderId="0" xfId="503" applyFont="1" applyAlignment="1">
      <alignment horizontal="left" vertical="center" wrapText="1"/>
    </xf>
    <xf numFmtId="0" fontId="97" fillId="0" borderId="19" xfId="503" applyFont="1" applyBorder="1" applyAlignment="1">
      <alignment horizontal="center" vertical="center"/>
    </xf>
    <xf numFmtId="0" fontId="97" fillId="0" borderId="20" xfId="503" applyFont="1" applyBorder="1" applyAlignment="1">
      <alignment horizontal="center" vertical="center"/>
    </xf>
    <xf numFmtId="0" fontId="54" fillId="0" borderId="0" xfId="503" applyFont="1" applyAlignment="1" applyProtection="1">
      <alignment horizontal="center" vertical="center"/>
      <protection locked="0"/>
    </xf>
    <xf numFmtId="0" fontId="97" fillId="0" borderId="0" xfId="503" applyFont="1" applyAlignment="1">
      <alignment horizontal="center" vertical="center"/>
    </xf>
    <xf numFmtId="0" fontId="97" fillId="0" borderId="17" xfId="503" applyFont="1" applyBorder="1" applyAlignment="1">
      <alignment horizontal="center" vertical="center"/>
    </xf>
    <xf numFmtId="0" fontId="96" fillId="0" borderId="9" xfId="503" applyFont="1" applyBorder="1" applyAlignment="1">
      <alignment horizontal="center" vertical="top" wrapText="1"/>
    </xf>
    <xf numFmtId="0" fontId="96" fillId="0" borderId="18" xfId="503" applyFont="1" applyBorder="1" applyAlignment="1">
      <alignment horizontal="center" vertical="top" wrapText="1"/>
    </xf>
    <xf numFmtId="0" fontId="76" fillId="0" borderId="5" xfId="503" applyBorder="1" applyAlignment="1">
      <alignment horizontal="center" vertical="center" wrapText="1"/>
    </xf>
    <xf numFmtId="0" fontId="76" fillId="0" borderId="6" xfId="503" applyBorder="1" applyAlignment="1">
      <alignment horizontal="center" vertical="center" wrapText="1"/>
    </xf>
    <xf numFmtId="0" fontId="76" fillId="0" borderId="7" xfId="503" applyBorder="1" applyAlignment="1">
      <alignment horizontal="center" vertical="center" wrapText="1"/>
    </xf>
    <xf numFmtId="0" fontId="65" fillId="21" borderId="5" xfId="503" applyFont="1" applyFill="1" applyBorder="1" applyAlignment="1" applyProtection="1">
      <alignment horizontal="center" vertical="center" wrapText="1"/>
      <protection locked="0"/>
    </xf>
    <xf numFmtId="0" fontId="65" fillId="21" borderId="7" xfId="503" applyFont="1" applyFill="1" applyBorder="1" applyAlignment="1" applyProtection="1">
      <alignment horizontal="center" vertical="center" wrapText="1"/>
      <protection locked="0"/>
    </xf>
    <xf numFmtId="49" fontId="39" fillId="20" borderId="5" xfId="503" applyNumberFormat="1" applyFont="1" applyFill="1" applyBorder="1" applyAlignment="1" applyProtection="1">
      <alignment horizontal="center" vertical="center" wrapText="1"/>
      <protection locked="0"/>
    </xf>
    <xf numFmtId="49" fontId="39" fillId="20" borderId="7" xfId="503" applyNumberFormat="1" applyFont="1" applyFill="1" applyBorder="1" applyAlignment="1" applyProtection="1">
      <alignment horizontal="center" vertical="center" wrapText="1"/>
      <protection locked="0"/>
    </xf>
    <xf numFmtId="0" fontId="104" fillId="0" borderId="5" xfId="503" applyFont="1" applyBorder="1" applyAlignment="1" applyProtection="1">
      <alignment horizontal="center" vertical="center"/>
      <protection locked="0"/>
    </xf>
    <xf numFmtId="0" fontId="104" fillId="0" borderId="7" xfId="503" applyFont="1" applyBorder="1" applyAlignment="1" applyProtection="1">
      <alignment horizontal="center" vertical="center"/>
      <protection locked="0"/>
    </xf>
    <xf numFmtId="169" fontId="45" fillId="21" borderId="21" xfId="503" applyNumberFormat="1" applyFont="1" applyFill="1" applyBorder="1" applyAlignment="1">
      <alignment horizontal="center" vertical="center"/>
    </xf>
    <xf numFmtId="169" fontId="45" fillId="21" borderId="20" xfId="503" applyNumberFormat="1" applyFont="1" applyFill="1" applyBorder="1" applyAlignment="1">
      <alignment horizontal="center" vertical="center"/>
    </xf>
    <xf numFmtId="169" fontId="181" fillId="97" borderId="40" xfId="0" applyNumberFormat="1" applyFont="1" applyFill="1" applyBorder="1" applyAlignment="1">
      <alignment horizontal="left" vertical="center"/>
    </xf>
    <xf numFmtId="43" fontId="184" fillId="97" borderId="2" xfId="3" applyFont="1" applyFill="1" applyBorder="1" applyAlignment="1" applyProtection="1">
      <alignment horizontal="center" vertical="center"/>
    </xf>
    <xf numFmtId="43" fontId="184" fillId="97" borderId="4" xfId="3" applyFont="1" applyFill="1" applyBorder="1" applyAlignment="1" applyProtection="1">
      <alignment horizontal="center" vertical="center"/>
    </xf>
    <xf numFmtId="169" fontId="183" fillId="97" borderId="40" xfId="503" applyNumberFormat="1" applyFont="1" applyFill="1" applyBorder="1" applyAlignment="1">
      <alignment horizontal="left" vertical="center"/>
    </xf>
    <xf numFmtId="43" fontId="108" fillId="0" borderId="2" xfId="3" applyFont="1" applyBorder="1" applyAlignment="1" applyProtection="1">
      <alignment horizontal="center" vertical="center" wrapText="1"/>
      <protection locked="0"/>
    </xf>
    <xf numFmtId="43" fontId="108" fillId="0" borderId="4" xfId="3" applyFont="1" applyBorder="1" applyAlignment="1" applyProtection="1">
      <alignment horizontal="center" vertical="center" wrapText="1"/>
      <protection locked="0"/>
    </xf>
    <xf numFmtId="169" fontId="34" fillId="0" borderId="0" xfId="503" applyNumberFormat="1" applyFont="1" applyAlignment="1" applyProtection="1">
      <alignment horizontal="center" vertical="center" wrapText="1"/>
      <protection locked="0"/>
    </xf>
    <xf numFmtId="169" fontId="35" fillId="0" borderId="0" xfId="503" applyNumberFormat="1" applyFont="1" applyAlignment="1" applyProtection="1">
      <alignment horizontal="center" vertical="center" wrapText="1"/>
      <protection locked="0"/>
    </xf>
    <xf numFmtId="0" fontId="157" fillId="10" borderId="1" xfId="0" applyFont="1" applyFill="1" applyBorder="1" applyAlignment="1" applyProtection="1">
      <alignment horizontal="center" vertical="center" wrapText="1"/>
      <protection locked="0"/>
    </xf>
    <xf numFmtId="0" fontId="157" fillId="10" borderId="1" xfId="0" applyFont="1" applyFill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center" wrapText="1"/>
      <protection locked="0"/>
    </xf>
    <xf numFmtId="0" fontId="48" fillId="11" borderId="1" xfId="0" applyFont="1" applyFill="1" applyBorder="1" applyAlignment="1">
      <alignment horizontal="center" vertical="center" wrapText="1"/>
    </xf>
    <xf numFmtId="0" fontId="48" fillId="11" borderId="1" xfId="0" applyFont="1" applyFill="1" applyBorder="1" applyAlignment="1">
      <alignment horizontal="center" wrapText="1"/>
    </xf>
    <xf numFmtId="0" fontId="48" fillId="11" borderId="1" xfId="0" applyFont="1" applyFill="1" applyBorder="1" applyAlignment="1">
      <alignment horizontal="center"/>
    </xf>
    <xf numFmtId="0" fontId="47" fillId="0" borderId="0" xfId="0" applyFont="1" applyAlignment="1" applyProtection="1">
      <alignment horizontal="left"/>
      <protection locked="0"/>
    </xf>
    <xf numFmtId="0" fontId="45" fillId="10" borderId="1" xfId="0" applyFont="1" applyFill="1" applyBorder="1" applyAlignment="1">
      <alignment horizontal="center" vertical="center"/>
    </xf>
    <xf numFmtId="0" fontId="45" fillId="10" borderId="2" xfId="0" applyFont="1" applyFill="1" applyBorder="1" applyAlignment="1">
      <alignment horizontal="center" wrapText="1"/>
    </xf>
    <xf numFmtId="0" fontId="45" fillId="10" borderId="3" xfId="0" applyFont="1" applyFill="1" applyBorder="1" applyAlignment="1">
      <alignment horizontal="center" wrapText="1"/>
    </xf>
    <xf numFmtId="0" fontId="45" fillId="13" borderId="1" xfId="0" applyFont="1" applyFill="1" applyBorder="1" applyAlignment="1">
      <alignment horizontal="center" vertical="center" wrapText="1"/>
    </xf>
    <xf numFmtId="44" fontId="49" fillId="12" borderId="5" xfId="10" applyFont="1" applyFill="1" applyBorder="1" applyAlignment="1" applyProtection="1">
      <alignment horizontal="center"/>
    </xf>
    <xf numFmtId="44" fontId="49" fillId="12" borderId="6" xfId="10" applyFont="1" applyFill="1" applyBorder="1" applyAlignment="1" applyProtection="1">
      <alignment horizontal="center"/>
    </xf>
    <xf numFmtId="44" fontId="49" fillId="12" borderId="7" xfId="10" applyFont="1" applyFill="1" applyBorder="1" applyAlignment="1" applyProtection="1">
      <alignment horizontal="center"/>
    </xf>
    <xf numFmtId="0" fontId="47" fillId="0" borderId="0" xfId="0" applyFont="1" applyAlignment="1">
      <alignment horizontal="left" wrapText="1"/>
    </xf>
    <xf numFmtId="0" fontId="49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9" fillId="16" borderId="0" xfId="0" applyFont="1" applyFill="1" applyAlignment="1">
      <alignment horizontal="left"/>
    </xf>
    <xf numFmtId="0" fontId="45" fillId="10" borderId="1" xfId="0" applyFont="1" applyFill="1" applyBorder="1" applyAlignment="1">
      <alignment horizontal="center"/>
    </xf>
    <xf numFmtId="0" fontId="65" fillId="13" borderId="1" xfId="533" applyFont="1" applyFill="1" applyBorder="1" applyAlignment="1" applyProtection="1">
      <alignment horizontal="center" vertical="center" wrapText="1"/>
      <protection locked="0"/>
    </xf>
    <xf numFmtId="171" fontId="52" fillId="28" borderId="1" xfId="533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533" applyFont="1" applyBorder="1" applyAlignment="1" applyProtection="1">
      <alignment horizontal="center" wrapText="1"/>
      <protection locked="0"/>
    </xf>
    <xf numFmtId="49" fontId="74" fillId="0" borderId="1" xfId="533" applyNumberFormat="1" applyFont="1" applyBorder="1" applyAlignment="1" applyProtection="1">
      <alignment horizontal="center" vertical="center"/>
      <protection locked="0"/>
    </xf>
    <xf numFmtId="169" fontId="34" fillId="0" borderId="0" xfId="503" applyNumberFormat="1" applyFont="1" applyAlignment="1" applyProtection="1">
      <alignment horizontal="center" vertical="center"/>
      <protection locked="0"/>
    </xf>
    <xf numFmtId="171" fontId="52" fillId="13" borderId="2" xfId="533" applyNumberFormat="1" applyFont="1" applyFill="1" applyBorder="1" applyAlignment="1" applyProtection="1">
      <alignment horizontal="center" vertical="center" wrapText="1"/>
      <protection locked="0"/>
    </xf>
    <xf numFmtId="171" fontId="52" fillId="13" borderId="3" xfId="533" applyNumberFormat="1" applyFont="1" applyFill="1" applyBorder="1" applyAlignment="1" applyProtection="1">
      <alignment horizontal="center" vertical="center" wrapText="1"/>
      <protection locked="0"/>
    </xf>
    <xf numFmtId="171" fontId="52" fillId="13" borderId="4" xfId="533" applyNumberFormat="1" applyFont="1" applyFill="1" applyBorder="1" applyAlignment="1" applyProtection="1">
      <alignment horizontal="center" vertical="center" wrapText="1"/>
      <protection locked="0"/>
    </xf>
    <xf numFmtId="0" fontId="65" fillId="13" borderId="2" xfId="533" applyFont="1" applyFill="1" applyBorder="1" applyAlignment="1" applyProtection="1">
      <alignment horizontal="center" vertical="center" wrapText="1"/>
      <protection locked="0"/>
    </xf>
    <xf numFmtId="0" fontId="65" fillId="13" borderId="3" xfId="533" applyFont="1" applyFill="1" applyBorder="1" applyAlignment="1" applyProtection="1">
      <alignment horizontal="center" vertical="center" wrapText="1"/>
      <protection locked="0"/>
    </xf>
    <xf numFmtId="0" fontId="65" fillId="13" borderId="4" xfId="533" applyFont="1" applyFill="1" applyBorder="1" applyAlignment="1" applyProtection="1">
      <alignment horizontal="center" vertical="center" wrapText="1"/>
      <protection locked="0"/>
    </xf>
    <xf numFmtId="0" fontId="70" fillId="0" borderId="0" xfId="533" applyFont="1" applyBorder="1" applyAlignment="1" applyProtection="1">
      <alignment horizontal="right"/>
      <protection locked="0"/>
    </xf>
    <xf numFmtId="0" fontId="70" fillId="0" borderId="14" xfId="533" applyFont="1" applyBorder="1" applyAlignment="1" applyProtection="1">
      <alignment horizontal="left"/>
    </xf>
    <xf numFmtId="0" fontId="69" fillId="0" borderId="0" xfId="533" applyFont="1" applyBorder="1" applyAlignment="1" applyProtection="1">
      <alignment horizontal="center" wrapText="1"/>
      <protection locked="0"/>
    </xf>
    <xf numFmtId="0" fontId="65" fillId="13" borderId="12" xfId="533" applyFont="1" applyFill="1" applyBorder="1" applyAlignment="1" applyProtection="1">
      <alignment horizontal="center" vertical="center" wrapText="1"/>
      <protection locked="0"/>
    </xf>
    <xf numFmtId="0" fontId="65" fillId="13" borderId="13" xfId="533" applyFont="1" applyFill="1" applyBorder="1" applyAlignment="1" applyProtection="1">
      <alignment horizontal="center" vertical="center" wrapText="1"/>
      <protection locked="0"/>
    </xf>
    <xf numFmtId="0" fontId="65" fillId="13" borderId="1" xfId="533" applyFont="1" applyFill="1" applyBorder="1" applyAlignment="1" applyProtection="1">
      <alignment horizontal="center" vertical="top" wrapText="1"/>
      <protection locked="0"/>
    </xf>
    <xf numFmtId="0" fontId="34" fillId="0" borderId="2" xfId="533" applyFont="1" applyBorder="1" applyAlignment="1" applyProtection="1">
      <alignment horizontal="center" vertical="top" wrapText="1"/>
      <protection locked="0"/>
    </xf>
    <xf numFmtId="0" fontId="34" fillId="0" borderId="3" xfId="533" applyFont="1" applyBorder="1" applyAlignment="1" applyProtection="1">
      <alignment horizontal="center" vertical="top" wrapText="1"/>
      <protection locked="0"/>
    </xf>
    <xf numFmtId="0" fontId="34" fillId="0" borderId="4" xfId="533" applyFont="1" applyBorder="1" applyAlignment="1" applyProtection="1">
      <alignment horizontal="center" vertical="top" wrapText="1"/>
      <protection locked="0"/>
    </xf>
    <xf numFmtId="2" fontId="195" fillId="20" borderId="49" xfId="2158" applyNumberFormat="1" applyFont="1" applyFill="1" applyBorder="1" applyAlignment="1" applyProtection="1">
      <alignment horizontal="center" vertical="center"/>
    </xf>
    <xf numFmtId="0" fontId="193" fillId="0" borderId="52" xfId="2157" applyFont="1" applyBorder="1" applyAlignment="1">
      <alignment horizontal="center" vertical="center"/>
    </xf>
    <xf numFmtId="0" fontId="194" fillId="20" borderId="49" xfId="2157" applyFont="1" applyFill="1" applyBorder="1" applyAlignment="1">
      <alignment horizontal="center" vertical="center"/>
    </xf>
    <xf numFmtId="0" fontId="193" fillId="0" borderId="53" xfId="2157" applyFont="1" applyBorder="1" applyAlignment="1">
      <alignment horizontal="center" vertical="center"/>
    </xf>
    <xf numFmtId="0" fontId="194" fillId="20" borderId="40" xfId="2157" applyFont="1" applyFill="1" applyBorder="1" applyAlignment="1">
      <alignment horizontal="center" vertical="center"/>
    </xf>
    <xf numFmtId="49" fontId="194" fillId="20" borderId="54" xfId="2157" applyNumberFormat="1" applyFont="1" applyFill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horizontal="center" wrapText="1"/>
      <protection locked="0"/>
    </xf>
    <xf numFmtId="0" fontId="100" fillId="13" borderId="1" xfId="0" applyFont="1" applyFill="1" applyBorder="1" applyAlignment="1" applyProtection="1">
      <alignment horizontal="right"/>
      <protection locked="0"/>
    </xf>
    <xf numFmtId="0" fontId="100" fillId="13" borderId="40" xfId="0" applyFont="1" applyFill="1" applyBorder="1" applyAlignment="1">
      <alignment horizontal="right"/>
    </xf>
    <xf numFmtId="0" fontId="0" fillId="0" borderId="0" xfId="0" applyAlignment="1" applyProtection="1">
      <alignment horizontal="center" wrapText="1"/>
      <protection locked="0"/>
    </xf>
    <xf numFmtId="0" fontId="102" fillId="0" borderId="0" xfId="0" applyFont="1" applyAlignment="1" applyProtection="1">
      <alignment horizontal="center" wrapText="1"/>
      <protection locked="0"/>
    </xf>
    <xf numFmtId="0" fontId="99" fillId="13" borderId="15" xfId="0" applyFont="1" applyFill="1" applyBorder="1" applyAlignment="1" applyProtection="1">
      <alignment horizontal="center" wrapText="1"/>
      <protection locked="0"/>
    </xf>
    <xf numFmtId="0" fontId="149" fillId="13" borderId="0" xfId="0" applyFont="1" applyFill="1" applyAlignment="1" applyProtection="1">
      <alignment horizontal="center" wrapText="1"/>
      <protection locked="0"/>
    </xf>
    <xf numFmtId="0" fontId="150" fillId="13" borderId="16" xfId="0" applyFont="1" applyFill="1" applyBorder="1" applyAlignment="1" applyProtection="1">
      <alignment horizontal="center" wrapText="1"/>
      <protection locked="0"/>
    </xf>
    <xf numFmtId="0" fontId="150" fillId="13" borderId="0" xfId="0" applyFont="1" applyFill="1" applyAlignment="1" applyProtection="1">
      <alignment horizontal="center" wrapText="1"/>
      <protection locked="0"/>
    </xf>
    <xf numFmtId="0" fontId="100" fillId="13" borderId="1" xfId="0" applyFont="1" applyFill="1" applyBorder="1" applyAlignment="1">
      <alignment horizontal="right"/>
    </xf>
    <xf numFmtId="0" fontId="99" fillId="13" borderId="0" xfId="0" applyFont="1" applyFill="1" applyAlignment="1" applyProtection="1">
      <alignment horizontal="center" wrapText="1"/>
      <protection locked="0"/>
    </xf>
    <xf numFmtId="0" fontId="100" fillId="13" borderId="16" xfId="0" applyFont="1" applyFill="1" applyBorder="1" applyAlignment="1" applyProtection="1">
      <alignment horizontal="center" wrapText="1"/>
      <protection locked="0"/>
    </xf>
    <xf numFmtId="0" fontId="100" fillId="13" borderId="0" xfId="0" applyFont="1" applyFill="1" applyAlignment="1" applyProtection="1">
      <alignment horizontal="center" wrapText="1"/>
      <protection locked="0"/>
    </xf>
    <xf numFmtId="169" fontId="54" fillId="0" borderId="0" xfId="503" applyNumberFormat="1" applyFont="1" applyAlignment="1" applyProtection="1">
      <alignment horizontal="center" vertical="center" wrapText="1"/>
      <protection locked="0"/>
    </xf>
    <xf numFmtId="49" fontId="57" fillId="29" borderId="1" xfId="478" applyNumberFormat="1" applyFont="1" applyFill="1" applyBorder="1" applyAlignment="1" applyProtection="1">
      <alignment horizontal="center" vertical="center" wrapText="1"/>
      <protection locked="0"/>
    </xf>
    <xf numFmtId="49" fontId="85" fillId="30" borderId="1" xfId="478" applyNumberFormat="1" applyFont="1" applyFill="1" applyBorder="1" applyAlignment="1" applyProtection="1">
      <alignment horizontal="center" vertical="center" wrapText="1"/>
      <protection locked="0"/>
    </xf>
    <xf numFmtId="49" fontId="38" fillId="29" borderId="1" xfId="478" applyNumberFormat="1" applyFont="1" applyFill="1" applyBorder="1" applyAlignment="1">
      <alignment horizontal="center" vertical="center" wrapText="1"/>
    </xf>
    <xf numFmtId="0" fontId="93" fillId="0" borderId="0" xfId="465" applyFont="1" applyAlignment="1" applyProtection="1">
      <alignment horizontal="center" wrapText="1"/>
      <protection locked="0"/>
    </xf>
    <xf numFmtId="49" fontId="152" fillId="30" borderId="1" xfId="478" applyNumberFormat="1" applyFont="1" applyFill="1" applyBorder="1" applyAlignment="1" applyProtection="1">
      <alignment horizontal="center" vertical="center" wrapText="1"/>
      <protection locked="0"/>
    </xf>
    <xf numFmtId="4" fontId="86" fillId="29" borderId="1" xfId="3" applyNumberFormat="1" applyFont="1" applyFill="1" applyBorder="1" applyAlignment="1" applyProtection="1">
      <alignment horizontal="center" vertical="center" wrapText="1"/>
    </xf>
    <xf numFmtId="0" fontId="45" fillId="32" borderId="40" xfId="507" applyFont="1" applyFill="1" applyBorder="1" applyAlignment="1">
      <alignment horizontal="left" wrapText="1"/>
    </xf>
    <xf numFmtId="169" fontId="34" fillId="26" borderId="2" xfId="503" applyNumberFormat="1" applyFont="1" applyFill="1" applyBorder="1" applyAlignment="1" applyProtection="1">
      <alignment horizontal="center" vertical="center" wrapText="1"/>
      <protection locked="0"/>
    </xf>
    <xf numFmtId="169" fontId="34" fillId="26" borderId="3" xfId="503" applyNumberFormat="1" applyFont="1" applyFill="1" applyBorder="1" applyAlignment="1" applyProtection="1">
      <alignment horizontal="center" vertical="center" wrapText="1"/>
      <protection locked="0"/>
    </xf>
    <xf numFmtId="0" fontId="45" fillId="32" borderId="40" xfId="507" applyFont="1" applyFill="1" applyBorder="1" applyAlignment="1" applyProtection="1">
      <alignment horizontal="center" wrapText="1"/>
      <protection locked="0"/>
    </xf>
    <xf numFmtId="0" fontId="45" fillId="32" borderId="40" xfId="507" applyFont="1" applyFill="1" applyBorder="1" applyAlignment="1" applyProtection="1">
      <alignment horizontal="left" wrapText="1"/>
      <protection locked="0"/>
    </xf>
    <xf numFmtId="0" fontId="95" fillId="0" borderId="0" xfId="507" applyFont="1" applyAlignment="1" applyProtection="1">
      <alignment horizontal="center" vertical="center" wrapText="1"/>
      <protection locked="0"/>
    </xf>
    <xf numFmtId="0" fontId="45" fillId="32" borderId="40" xfId="507" applyFont="1" applyFill="1" applyBorder="1" applyAlignment="1">
      <alignment horizontal="left" vertical="center" wrapText="1"/>
    </xf>
    <xf numFmtId="169" fontId="54" fillId="0" borderId="0" xfId="503" applyNumberFormat="1" applyFont="1" applyAlignment="1" applyProtection="1">
      <alignment horizontal="center" vertical="center"/>
      <protection locked="0"/>
    </xf>
    <xf numFmtId="0" fontId="57" fillId="21" borderId="2" xfId="503" applyFont="1" applyFill="1" applyBorder="1" applyAlignment="1" applyProtection="1">
      <alignment horizontal="center" vertical="center"/>
      <protection locked="0"/>
    </xf>
    <xf numFmtId="0" fontId="57" fillId="21" borderId="3" xfId="503" applyFont="1" applyFill="1" applyBorder="1" applyAlignment="1" applyProtection="1">
      <alignment horizontal="center" vertical="center"/>
      <protection locked="0"/>
    </xf>
    <xf numFmtId="0" fontId="65" fillId="21" borderId="3" xfId="503" applyFont="1" applyFill="1" applyBorder="1" applyAlignment="1" applyProtection="1">
      <alignment horizontal="center" vertical="center"/>
      <protection locked="0"/>
    </xf>
    <xf numFmtId="0" fontId="42" fillId="0" borderId="0" xfId="507" applyFont="1" applyAlignment="1" applyProtection="1">
      <alignment horizontal="center" wrapText="1"/>
      <protection locked="0"/>
    </xf>
    <xf numFmtId="0" fontId="45" fillId="32" borderId="40" xfId="507" applyFont="1" applyFill="1" applyBorder="1" applyAlignment="1" applyProtection="1">
      <alignment horizontal="left" vertical="center" wrapText="1"/>
      <protection locked="0"/>
    </xf>
    <xf numFmtId="0" fontId="57" fillId="13" borderId="1" xfId="533" applyFont="1" applyFill="1" applyBorder="1" applyAlignment="1" applyProtection="1">
      <alignment horizontal="center" vertical="center" wrapText="1"/>
      <protection locked="0"/>
    </xf>
    <xf numFmtId="171" fontId="52" fillId="13" borderId="1" xfId="533" applyNumberFormat="1" applyFont="1" applyFill="1" applyBorder="1" applyAlignment="1" applyProtection="1">
      <alignment horizontal="center" vertical="center" wrapText="1"/>
      <protection locked="0"/>
    </xf>
    <xf numFmtId="0" fontId="58" fillId="13" borderId="1" xfId="533" applyFont="1" applyFill="1" applyBorder="1" applyAlignment="1" applyProtection="1">
      <alignment horizontal="center" vertical="center" wrapText="1"/>
      <protection locked="0"/>
    </xf>
    <xf numFmtId="0" fontId="59" fillId="0" borderId="2" xfId="533" applyFont="1" applyBorder="1" applyAlignment="1" applyProtection="1">
      <alignment horizontal="center" wrapText="1"/>
      <protection locked="0"/>
    </xf>
    <xf numFmtId="0" fontId="59" fillId="0" borderId="3" xfId="533" applyFont="1" applyBorder="1" applyAlignment="1" applyProtection="1">
      <alignment horizontal="center" wrapText="1"/>
      <protection locked="0"/>
    </xf>
    <xf numFmtId="0" fontId="59" fillId="0" borderId="4" xfId="533" applyFont="1" applyBorder="1" applyAlignment="1" applyProtection="1">
      <alignment horizontal="center" wrapText="1"/>
      <protection locked="0"/>
    </xf>
    <xf numFmtId="49" fontId="64" fillId="0" borderId="1" xfId="533" applyNumberFormat="1" applyFont="1" applyBorder="1" applyAlignment="1" applyProtection="1">
      <alignment horizontal="center" vertical="center"/>
      <protection locked="0"/>
    </xf>
    <xf numFmtId="0" fontId="58" fillId="21" borderId="8" xfId="533" applyFont="1" applyFill="1" applyBorder="1" applyAlignment="1" applyProtection="1">
      <alignment horizontal="center" vertical="center" wrapText="1"/>
      <protection locked="0"/>
    </xf>
    <xf numFmtId="0" fontId="58" fillId="21" borderId="9" xfId="533" applyFont="1" applyFill="1" applyBorder="1" applyAlignment="1" applyProtection="1">
      <alignment horizontal="center" vertical="center" wrapText="1"/>
      <protection locked="0"/>
    </xf>
    <xf numFmtId="0" fontId="54" fillId="23" borderId="1" xfId="533" applyFont="1" applyFill="1" applyBorder="1" applyAlignment="1" applyProtection="1">
      <alignment horizontal="right" vertical="center"/>
    </xf>
    <xf numFmtId="0" fontId="40" fillId="27" borderId="10" xfId="533" applyFont="1" applyFill="1" applyBorder="1" applyAlignment="1" applyProtection="1">
      <alignment horizontal="right" vertical="center"/>
    </xf>
    <xf numFmtId="0" fontId="54" fillId="22" borderId="1" xfId="533" applyFont="1" applyFill="1" applyBorder="1" applyAlignment="1" applyProtection="1">
      <alignment horizontal="center" vertical="center" wrapText="1"/>
    </xf>
    <xf numFmtId="0" fontId="54" fillId="23" borderId="1" xfId="533" applyFont="1" applyFill="1" applyBorder="1" applyAlignment="1" applyProtection="1">
      <alignment horizontal="center" vertical="center" wrapText="1"/>
    </xf>
    <xf numFmtId="0" fontId="54" fillId="24" borderId="1" xfId="533" applyFont="1" applyFill="1" applyBorder="1" applyAlignment="1" applyProtection="1">
      <alignment horizontal="center" vertical="center" textRotation="90"/>
    </xf>
    <xf numFmtId="0" fontId="63" fillId="25" borderId="1" xfId="533" applyFont="1" applyFill="1" applyBorder="1" applyAlignment="1" applyProtection="1">
      <alignment horizontal="center" vertical="center" textRotation="90" wrapText="1"/>
    </xf>
    <xf numFmtId="0" fontId="43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 wrapText="1"/>
      <protection locked="0"/>
    </xf>
    <xf numFmtId="169" fontId="190" fillId="0" borderId="0" xfId="503" applyNumberFormat="1" applyFont="1" applyAlignment="1" applyProtection="1">
      <alignment horizontal="center" vertical="center" wrapText="1"/>
      <protection locked="0"/>
    </xf>
    <xf numFmtId="0" fontId="189" fillId="13" borderId="15" xfId="0" applyFont="1" applyFill="1" applyBorder="1" applyAlignment="1" applyProtection="1">
      <alignment horizontal="center" wrapText="1"/>
      <protection locked="0"/>
    </xf>
    <xf numFmtId="0" fontId="189" fillId="13" borderId="0" xfId="0" applyFont="1" applyFill="1" applyAlignment="1" applyProtection="1">
      <alignment horizontal="center" wrapText="1"/>
      <protection locked="0"/>
    </xf>
    <xf numFmtId="0" fontId="52" fillId="13" borderId="2" xfId="0" applyFont="1" applyFill="1" applyBorder="1" applyAlignment="1">
      <alignment horizontal="right" wrapText="1"/>
    </xf>
    <xf numFmtId="0" fontId="52" fillId="13" borderId="3" xfId="0" applyFont="1" applyFill="1" applyBorder="1" applyAlignment="1">
      <alignment horizontal="right" wrapText="1"/>
    </xf>
    <xf numFmtId="0" fontId="52" fillId="13" borderId="20" xfId="0" applyFont="1" applyFill="1" applyBorder="1" applyAlignment="1">
      <alignment horizontal="right" wrapText="1"/>
    </xf>
    <xf numFmtId="0" fontId="191" fillId="2" borderId="2" xfId="0" applyFont="1" applyFill="1" applyBorder="1" applyAlignment="1" applyProtection="1">
      <alignment horizontal="center" vertical="center" wrapText="1"/>
      <protection locked="0"/>
    </xf>
    <xf numFmtId="0" fontId="191" fillId="2" borderId="3" xfId="0" applyFont="1" applyFill="1" applyBorder="1" applyAlignment="1" applyProtection="1">
      <alignment horizontal="center" vertical="center" wrapText="1"/>
      <protection locked="0"/>
    </xf>
    <xf numFmtId="0" fontId="191" fillId="2" borderId="4" xfId="0" applyFont="1" applyFill="1" applyBorder="1" applyAlignment="1" applyProtection="1">
      <alignment horizontal="center" vertical="center" wrapText="1"/>
      <protection locked="0"/>
    </xf>
    <xf numFmtId="0" fontId="36" fillId="2" borderId="2" xfId="0" applyFont="1" applyFill="1" applyBorder="1" applyAlignment="1" applyProtection="1">
      <alignment horizontal="center" vertical="center" wrapText="1"/>
      <protection locked="0"/>
    </xf>
    <xf numFmtId="0" fontId="36" fillId="2" borderId="3" xfId="0" applyFont="1" applyFill="1" applyBorder="1" applyAlignment="1" applyProtection="1">
      <alignment horizontal="center" vertical="center" wrapText="1"/>
      <protection locked="0"/>
    </xf>
    <xf numFmtId="0" fontId="36" fillId="2" borderId="4" xfId="0" applyFont="1" applyFill="1" applyBorder="1" applyAlignment="1" applyProtection="1">
      <alignment horizontal="center" vertical="center" wrapText="1"/>
      <protection locked="0"/>
    </xf>
    <xf numFmtId="0" fontId="34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/>
    </xf>
    <xf numFmtId="0" fontId="42" fillId="9" borderId="2" xfId="0" applyFont="1" applyFill="1" applyBorder="1" applyAlignment="1">
      <alignment horizontal="center" wrapText="1"/>
    </xf>
    <xf numFmtId="0" fontId="42" fillId="9" borderId="3" xfId="0" applyFont="1" applyFill="1" applyBorder="1" applyAlignment="1">
      <alignment horizontal="center" wrapText="1"/>
    </xf>
    <xf numFmtId="0" fontId="42" fillId="9" borderId="4" xfId="0" applyFont="1" applyFill="1" applyBorder="1" applyAlignment="1">
      <alignment horizontal="center" wrapText="1"/>
    </xf>
    <xf numFmtId="0" fontId="42" fillId="0" borderId="2" xfId="0" applyFont="1" applyBorder="1" applyAlignment="1">
      <alignment horizontal="left" wrapText="1"/>
    </xf>
    <xf numFmtId="0" fontId="42" fillId="0" borderId="3" xfId="0" applyFont="1" applyBorder="1" applyAlignment="1">
      <alignment horizontal="left" wrapText="1"/>
    </xf>
    <xf numFmtId="0" fontId="42" fillId="0" borderId="4" xfId="0" applyFont="1" applyBorder="1" applyAlignment="1">
      <alignment horizontal="left" wrapText="1"/>
    </xf>
    <xf numFmtId="0" fontId="40" fillId="7" borderId="21" xfId="0" applyFont="1" applyFill="1" applyBorder="1" applyAlignment="1">
      <alignment horizontal="center" vertical="center" wrapText="1"/>
    </xf>
    <xf numFmtId="0" fontId="40" fillId="7" borderId="15" xfId="0" applyFont="1" applyFill="1" applyBorder="1" applyAlignment="1">
      <alignment horizontal="center" vertical="center" wrapText="1"/>
    </xf>
    <xf numFmtId="0" fontId="40" fillId="7" borderId="8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40" fillId="7" borderId="1" xfId="0" applyFont="1" applyFill="1" applyBorder="1" applyAlignment="1">
      <alignment horizontal="center" vertical="center" wrapText="1"/>
    </xf>
    <xf numFmtId="0" fontId="58" fillId="4" borderId="5" xfId="0" applyFont="1" applyFill="1" applyBorder="1" applyAlignment="1">
      <alignment horizontal="center" vertical="center" wrapText="1"/>
    </xf>
    <xf numFmtId="0" fontId="58" fillId="4" borderId="6" xfId="0" applyFont="1" applyFill="1" applyBorder="1" applyAlignment="1">
      <alignment horizontal="center" vertical="center"/>
    </xf>
    <xf numFmtId="0" fontId="58" fillId="4" borderId="19" xfId="0" applyFont="1" applyFill="1" applyBorder="1" applyAlignment="1">
      <alignment horizontal="center" vertical="center" wrapText="1"/>
    </xf>
    <xf numFmtId="0" fontId="58" fillId="4" borderId="0" xfId="0" applyFont="1" applyFill="1" applyAlignment="1">
      <alignment horizontal="center" vertical="center" wrapText="1"/>
    </xf>
    <xf numFmtId="0" fontId="58" fillId="4" borderId="20" xfId="0" applyFont="1" applyFill="1" applyBorder="1" applyAlignment="1">
      <alignment horizontal="center" vertical="center" wrapText="1"/>
    </xf>
    <xf numFmtId="0" fontId="58" fillId="4" borderId="17" xfId="0" applyFont="1" applyFill="1" applyBorder="1" applyAlignment="1">
      <alignment horizontal="center" vertical="center" wrapText="1"/>
    </xf>
  </cellXfs>
  <cellStyles count="2160">
    <cellStyle name="20% - Ênfase1 10" xfId="20" xr:uid="{00000000-0005-0000-0000-000000000000}"/>
    <cellStyle name="20% - Ênfase1 10 2" xfId="50" xr:uid="{00000000-0005-0000-0000-000001000000}"/>
    <cellStyle name="20% - Ênfase1 10 2 2" xfId="1149" xr:uid="{00000000-0005-0000-0000-000002000000}"/>
    <cellStyle name="20% - Ênfase1 10 2 3" xfId="640" xr:uid="{00000000-0005-0000-0000-000003000000}"/>
    <cellStyle name="20% - Ênfase1 10 2 4" xfId="1694" xr:uid="{00000000-0005-0000-0000-000004000000}"/>
    <cellStyle name="20% - Ênfase1 10 3" xfId="1125" xr:uid="{00000000-0005-0000-0000-000005000000}"/>
    <cellStyle name="20% - Ênfase1 10 4" xfId="617" xr:uid="{00000000-0005-0000-0000-000006000000}"/>
    <cellStyle name="20% - Ênfase1 10 5" xfId="1671" xr:uid="{00000000-0005-0000-0000-000007000000}"/>
    <cellStyle name="20% - Ênfase1 11" xfId="54" xr:uid="{00000000-0005-0000-0000-000008000000}"/>
    <cellStyle name="20% - Ênfase1 11 2" xfId="42" xr:uid="{00000000-0005-0000-0000-000009000000}"/>
    <cellStyle name="20% - Ênfase1 11 2 2" xfId="1143" xr:uid="{00000000-0005-0000-0000-00000A000000}"/>
    <cellStyle name="20% - Ênfase1 11 2 3" xfId="634" xr:uid="{00000000-0005-0000-0000-00000B000000}"/>
    <cellStyle name="20% - Ênfase1 11 2 4" xfId="1688" xr:uid="{00000000-0005-0000-0000-00000C000000}"/>
    <cellStyle name="20% - Ênfase1 11 3" xfId="1153" xr:uid="{00000000-0005-0000-0000-00000D000000}"/>
    <cellStyle name="20% - Ênfase1 11 4" xfId="643" xr:uid="{00000000-0005-0000-0000-00000E000000}"/>
    <cellStyle name="20% - Ênfase1 11 5" xfId="1697" xr:uid="{00000000-0005-0000-0000-00000F000000}"/>
    <cellStyle name="20% - Ênfase1 12" xfId="38" xr:uid="{00000000-0005-0000-0000-000010000000}"/>
    <cellStyle name="20% - Ênfase1 12 2" xfId="1140" xr:uid="{00000000-0005-0000-0000-000011000000}"/>
    <cellStyle name="20% - Ênfase1 12 3" xfId="631" xr:uid="{00000000-0005-0000-0000-000012000000}"/>
    <cellStyle name="20% - Ênfase1 12 4" xfId="1685" xr:uid="{00000000-0005-0000-0000-000013000000}"/>
    <cellStyle name="20% - Ênfase1 13" xfId="41" xr:uid="{00000000-0005-0000-0000-000014000000}"/>
    <cellStyle name="20% - Ênfase1 13 2" xfId="1142" xr:uid="{00000000-0005-0000-0000-000015000000}"/>
    <cellStyle name="20% - Ênfase1 13 3" xfId="633" xr:uid="{00000000-0005-0000-0000-000016000000}"/>
    <cellStyle name="20% - Ênfase1 13 4" xfId="1687" xr:uid="{00000000-0005-0000-0000-000017000000}"/>
    <cellStyle name="20% - Ênfase1 14" xfId="4" xr:uid="{00000000-0005-0000-0000-000018000000}"/>
    <cellStyle name="20% - Ênfase1 14 2" xfId="1114" xr:uid="{00000000-0005-0000-0000-000019000000}"/>
    <cellStyle name="20% - Ênfase1 14 3" xfId="606" xr:uid="{00000000-0005-0000-0000-00001A000000}"/>
    <cellStyle name="20% - Ênfase1 14 4" xfId="1660" xr:uid="{00000000-0005-0000-0000-00001B000000}"/>
    <cellStyle name="20% - Ênfase1 15" xfId="56" xr:uid="{00000000-0005-0000-0000-00001C000000}"/>
    <cellStyle name="20% - Ênfase1 15 2" xfId="1155" xr:uid="{00000000-0005-0000-0000-00001D000000}"/>
    <cellStyle name="20% - Ênfase1 15 3" xfId="645" xr:uid="{00000000-0005-0000-0000-00001E000000}"/>
    <cellStyle name="20% - Ênfase1 15 4" xfId="1699" xr:uid="{00000000-0005-0000-0000-00001F000000}"/>
    <cellStyle name="20% - Ênfase1 16" xfId="58" xr:uid="{00000000-0005-0000-0000-000020000000}"/>
    <cellStyle name="20% - Ênfase1 16 2" xfId="1157" xr:uid="{00000000-0005-0000-0000-000021000000}"/>
    <cellStyle name="20% - Ênfase1 16 3" xfId="647" xr:uid="{00000000-0005-0000-0000-000022000000}"/>
    <cellStyle name="20% - Ênfase1 16 4" xfId="1701" xr:uid="{00000000-0005-0000-0000-000023000000}"/>
    <cellStyle name="20% - Ênfase1 17" xfId="59" xr:uid="{00000000-0005-0000-0000-000024000000}"/>
    <cellStyle name="20% - Ênfase1 17 2" xfId="1158" xr:uid="{00000000-0005-0000-0000-000025000000}"/>
    <cellStyle name="20% - Ênfase1 17 3" xfId="648" xr:uid="{00000000-0005-0000-0000-000026000000}"/>
    <cellStyle name="20% - Ênfase1 17 4" xfId="1702" xr:uid="{00000000-0005-0000-0000-000027000000}"/>
    <cellStyle name="20% - Ênfase1 18" xfId="45" xr:uid="{00000000-0005-0000-0000-000028000000}"/>
    <cellStyle name="20% - Ênfase1 18 2" xfId="1146" xr:uid="{00000000-0005-0000-0000-000029000000}"/>
    <cellStyle name="20% - Ênfase1 18 3" xfId="637" xr:uid="{00000000-0005-0000-0000-00002A000000}"/>
    <cellStyle name="20% - Ênfase1 18 4" xfId="1691" xr:uid="{00000000-0005-0000-0000-00002B000000}"/>
    <cellStyle name="20% - Ênfase1 19" xfId="61" xr:uid="{00000000-0005-0000-0000-00002C000000}"/>
    <cellStyle name="20% - Ênfase1 19 2" xfId="1160" xr:uid="{00000000-0005-0000-0000-00002D000000}"/>
    <cellStyle name="20% - Ênfase1 19 3" xfId="650" xr:uid="{00000000-0005-0000-0000-00002E000000}"/>
    <cellStyle name="20% - Ênfase1 19 4" xfId="1704" xr:uid="{00000000-0005-0000-0000-00002F000000}"/>
    <cellStyle name="20% - Ênfase1 2" xfId="19" xr:uid="{00000000-0005-0000-0000-000030000000}"/>
    <cellStyle name="20% - Ênfase1 2 2" xfId="65" xr:uid="{00000000-0005-0000-0000-000031000000}"/>
    <cellStyle name="20% - Ênfase1 2 2 2" xfId="1164" xr:uid="{00000000-0005-0000-0000-000032000000}"/>
    <cellStyle name="20% - Ênfase1 2 2 3" xfId="654" xr:uid="{00000000-0005-0000-0000-000033000000}"/>
    <cellStyle name="20% - Ênfase1 2 2 4" xfId="1708" xr:uid="{00000000-0005-0000-0000-000034000000}"/>
    <cellStyle name="20% - Ênfase1 2 3" xfId="1124" xr:uid="{00000000-0005-0000-0000-000035000000}"/>
    <cellStyle name="20% - Ênfase1 2 4" xfId="616" xr:uid="{00000000-0005-0000-0000-000036000000}"/>
    <cellStyle name="20% - Ênfase1 2 5" xfId="1670" xr:uid="{00000000-0005-0000-0000-000037000000}"/>
    <cellStyle name="20% - Ênfase1 20" xfId="55" xr:uid="{00000000-0005-0000-0000-000038000000}"/>
    <cellStyle name="20% - Ênfase1 20 2" xfId="1154" xr:uid="{00000000-0005-0000-0000-000039000000}"/>
    <cellStyle name="20% - Ênfase1 20 3" xfId="644" xr:uid="{00000000-0005-0000-0000-00003A000000}"/>
    <cellStyle name="20% - Ênfase1 20 4" xfId="1698" xr:uid="{00000000-0005-0000-0000-00003B000000}"/>
    <cellStyle name="20% - Ênfase1 21" xfId="57" xr:uid="{00000000-0005-0000-0000-00003C000000}"/>
    <cellStyle name="20% - Ênfase1 21 2" xfId="1156" xr:uid="{00000000-0005-0000-0000-00003D000000}"/>
    <cellStyle name="20% - Ênfase1 21 3" xfId="646" xr:uid="{00000000-0005-0000-0000-00003E000000}"/>
    <cellStyle name="20% - Ênfase1 21 4" xfId="1700" xr:uid="{00000000-0005-0000-0000-00003F000000}"/>
    <cellStyle name="20% - Ênfase1 22" xfId="60" xr:uid="{00000000-0005-0000-0000-000040000000}"/>
    <cellStyle name="20% - Ênfase1 22 2" xfId="1159" xr:uid="{00000000-0005-0000-0000-000041000000}"/>
    <cellStyle name="20% - Ênfase1 22 3" xfId="649" xr:uid="{00000000-0005-0000-0000-000042000000}"/>
    <cellStyle name="20% - Ênfase1 22 4" xfId="1703" xr:uid="{00000000-0005-0000-0000-000043000000}"/>
    <cellStyle name="20% - Ênfase1 23" xfId="46" xr:uid="{00000000-0005-0000-0000-000044000000}"/>
    <cellStyle name="20% - Ênfase1 3" xfId="66" xr:uid="{00000000-0005-0000-0000-000045000000}"/>
    <cellStyle name="20% - Ênfase1 3 2" xfId="68" xr:uid="{00000000-0005-0000-0000-000046000000}"/>
    <cellStyle name="20% - Ênfase1 3 2 2" xfId="1167" xr:uid="{00000000-0005-0000-0000-000047000000}"/>
    <cellStyle name="20% - Ênfase1 3 2 3" xfId="657" xr:uid="{00000000-0005-0000-0000-000048000000}"/>
    <cellStyle name="20% - Ênfase1 3 2 4" xfId="1710" xr:uid="{00000000-0005-0000-0000-000049000000}"/>
    <cellStyle name="20% - Ênfase1 3 3" xfId="1165" xr:uid="{00000000-0005-0000-0000-00004A000000}"/>
    <cellStyle name="20% - Ênfase1 3 4" xfId="655" xr:uid="{00000000-0005-0000-0000-00004B000000}"/>
    <cellStyle name="20% - Ênfase1 3 5" xfId="1709" xr:uid="{00000000-0005-0000-0000-00004C000000}"/>
    <cellStyle name="20% - Ênfase1 4" xfId="69" xr:uid="{00000000-0005-0000-0000-00004D000000}"/>
    <cellStyle name="20% - Ênfase1 4 2" xfId="70" xr:uid="{00000000-0005-0000-0000-00004E000000}"/>
    <cellStyle name="20% - Ênfase1 4 2 2" xfId="1169" xr:uid="{00000000-0005-0000-0000-00004F000000}"/>
    <cellStyle name="20% - Ênfase1 4 2 3" xfId="659" xr:uid="{00000000-0005-0000-0000-000050000000}"/>
    <cellStyle name="20% - Ênfase1 4 2 4" xfId="1712" xr:uid="{00000000-0005-0000-0000-000051000000}"/>
    <cellStyle name="20% - Ênfase1 4 3" xfId="1168" xr:uid="{00000000-0005-0000-0000-000052000000}"/>
    <cellStyle name="20% - Ênfase1 4 4" xfId="658" xr:uid="{00000000-0005-0000-0000-000053000000}"/>
    <cellStyle name="20% - Ênfase1 4 5" xfId="1711" xr:uid="{00000000-0005-0000-0000-000054000000}"/>
    <cellStyle name="20% - Ênfase1 5" xfId="71" xr:uid="{00000000-0005-0000-0000-000055000000}"/>
    <cellStyle name="20% - Ênfase1 5 2" xfId="72" xr:uid="{00000000-0005-0000-0000-000056000000}"/>
    <cellStyle name="20% - Ênfase1 5 2 2" xfId="1171" xr:uid="{00000000-0005-0000-0000-000057000000}"/>
    <cellStyle name="20% - Ênfase1 5 2 3" xfId="661" xr:uid="{00000000-0005-0000-0000-000058000000}"/>
    <cellStyle name="20% - Ênfase1 5 2 4" xfId="1714" xr:uid="{00000000-0005-0000-0000-000059000000}"/>
    <cellStyle name="20% - Ênfase1 5 3" xfId="1170" xr:uid="{00000000-0005-0000-0000-00005A000000}"/>
    <cellStyle name="20% - Ênfase1 5 4" xfId="660" xr:uid="{00000000-0005-0000-0000-00005B000000}"/>
    <cellStyle name="20% - Ênfase1 5 5" xfId="1713" xr:uid="{00000000-0005-0000-0000-00005C000000}"/>
    <cellStyle name="20% - Ênfase1 6" xfId="75" xr:uid="{00000000-0005-0000-0000-00005D000000}"/>
    <cellStyle name="20% - Ênfase1 6 2" xfId="77" xr:uid="{00000000-0005-0000-0000-00005E000000}"/>
    <cellStyle name="20% - Ênfase1 6 2 2" xfId="1176" xr:uid="{00000000-0005-0000-0000-00005F000000}"/>
    <cellStyle name="20% - Ênfase1 6 2 3" xfId="666" xr:uid="{00000000-0005-0000-0000-000060000000}"/>
    <cellStyle name="20% - Ênfase1 6 2 4" xfId="1719" xr:uid="{00000000-0005-0000-0000-000061000000}"/>
    <cellStyle name="20% - Ênfase1 6 3" xfId="1174" xr:uid="{00000000-0005-0000-0000-000062000000}"/>
    <cellStyle name="20% - Ênfase1 6 4" xfId="664" xr:uid="{00000000-0005-0000-0000-000063000000}"/>
    <cellStyle name="20% - Ênfase1 6 5" xfId="1717" xr:uid="{00000000-0005-0000-0000-000064000000}"/>
    <cellStyle name="20% - Ênfase1 7" xfId="80" xr:uid="{00000000-0005-0000-0000-000065000000}"/>
    <cellStyle name="20% - Ênfase1 7 2" xfId="84" xr:uid="{00000000-0005-0000-0000-000066000000}"/>
    <cellStyle name="20% - Ênfase1 7 2 2" xfId="1183" xr:uid="{00000000-0005-0000-0000-000067000000}"/>
    <cellStyle name="20% - Ênfase1 7 2 3" xfId="673" xr:uid="{00000000-0005-0000-0000-000068000000}"/>
    <cellStyle name="20% - Ênfase1 7 2 4" xfId="1726" xr:uid="{00000000-0005-0000-0000-000069000000}"/>
    <cellStyle name="20% - Ênfase1 7 3" xfId="1179" xr:uid="{00000000-0005-0000-0000-00006A000000}"/>
    <cellStyle name="20% - Ênfase1 7 4" xfId="669" xr:uid="{00000000-0005-0000-0000-00006B000000}"/>
    <cellStyle name="20% - Ênfase1 7 5" xfId="1722" xr:uid="{00000000-0005-0000-0000-00006C000000}"/>
    <cellStyle name="20% - Ênfase1 8" xfId="44" xr:uid="{00000000-0005-0000-0000-00006D000000}"/>
    <cellStyle name="20% - Ênfase1 8 2" xfId="86" xr:uid="{00000000-0005-0000-0000-00006E000000}"/>
    <cellStyle name="20% - Ênfase1 8 2 2" xfId="1185" xr:uid="{00000000-0005-0000-0000-00006F000000}"/>
    <cellStyle name="20% - Ênfase1 8 2 3" xfId="675" xr:uid="{00000000-0005-0000-0000-000070000000}"/>
    <cellStyle name="20% - Ênfase1 8 2 4" xfId="1728" xr:uid="{00000000-0005-0000-0000-000071000000}"/>
    <cellStyle name="20% - Ênfase1 8 3" xfId="1145" xr:uid="{00000000-0005-0000-0000-000072000000}"/>
    <cellStyle name="20% - Ênfase1 8 4" xfId="636" xr:uid="{00000000-0005-0000-0000-000073000000}"/>
    <cellStyle name="20% - Ênfase1 8 5" xfId="1690" xr:uid="{00000000-0005-0000-0000-000074000000}"/>
    <cellStyle name="20% - Ênfase1 9" xfId="88" xr:uid="{00000000-0005-0000-0000-000075000000}"/>
    <cellStyle name="20% - Ênfase1 9 2" xfId="89" xr:uid="{00000000-0005-0000-0000-000076000000}"/>
    <cellStyle name="20% - Ênfase1 9 2 2" xfId="1188" xr:uid="{00000000-0005-0000-0000-000077000000}"/>
    <cellStyle name="20% - Ênfase1 9 2 3" xfId="678" xr:uid="{00000000-0005-0000-0000-000078000000}"/>
    <cellStyle name="20% - Ênfase1 9 2 4" xfId="1731" xr:uid="{00000000-0005-0000-0000-000079000000}"/>
    <cellStyle name="20% - Ênfase1 9 3" xfId="1187" xr:uid="{00000000-0005-0000-0000-00007A000000}"/>
    <cellStyle name="20% - Ênfase1 9 4" xfId="677" xr:uid="{00000000-0005-0000-0000-00007B000000}"/>
    <cellStyle name="20% - Ênfase1 9 5" xfId="1730" xr:uid="{00000000-0005-0000-0000-00007C000000}"/>
    <cellStyle name="20% - Ênfase2 10" xfId="92" xr:uid="{00000000-0005-0000-0000-00007D000000}"/>
    <cellStyle name="20% - Ênfase2 10 2" xfId="95" xr:uid="{00000000-0005-0000-0000-00007E000000}"/>
    <cellStyle name="20% - Ênfase2 10 2 2" xfId="1194" xr:uid="{00000000-0005-0000-0000-00007F000000}"/>
    <cellStyle name="20% - Ênfase2 10 2 3" xfId="684" xr:uid="{00000000-0005-0000-0000-000080000000}"/>
    <cellStyle name="20% - Ênfase2 10 2 4" xfId="1737" xr:uid="{00000000-0005-0000-0000-000081000000}"/>
    <cellStyle name="20% - Ênfase2 10 3" xfId="1191" xr:uid="{00000000-0005-0000-0000-000082000000}"/>
    <cellStyle name="20% - Ênfase2 10 4" xfId="681" xr:uid="{00000000-0005-0000-0000-000083000000}"/>
    <cellStyle name="20% - Ênfase2 10 5" xfId="1734" xr:uid="{00000000-0005-0000-0000-000084000000}"/>
    <cellStyle name="20% - Ênfase2 11" xfId="101" xr:uid="{00000000-0005-0000-0000-000085000000}"/>
    <cellStyle name="20% - Ênfase2 11 2" xfId="1199" xr:uid="{00000000-0005-0000-0000-000086000000}"/>
    <cellStyle name="20% - Ênfase2 11 3" xfId="689" xr:uid="{00000000-0005-0000-0000-000087000000}"/>
    <cellStyle name="20% - Ênfase2 11 4" xfId="1742" xr:uid="{00000000-0005-0000-0000-000088000000}"/>
    <cellStyle name="20% - Ênfase2 12" xfId="102" xr:uid="{00000000-0005-0000-0000-000089000000}"/>
    <cellStyle name="20% - Ênfase2 12 2" xfId="1200" xr:uid="{00000000-0005-0000-0000-00008A000000}"/>
    <cellStyle name="20% - Ênfase2 12 3" xfId="690" xr:uid="{00000000-0005-0000-0000-00008B000000}"/>
    <cellStyle name="20% - Ênfase2 12 4" xfId="1743" xr:uid="{00000000-0005-0000-0000-00008C000000}"/>
    <cellStyle name="20% - Ênfase2 13" xfId="103" xr:uid="{00000000-0005-0000-0000-00008D000000}"/>
    <cellStyle name="20% - Ênfase2 13 2" xfId="1201" xr:uid="{00000000-0005-0000-0000-00008E000000}"/>
    <cellStyle name="20% - Ênfase2 13 3" xfId="691" xr:uid="{00000000-0005-0000-0000-00008F000000}"/>
    <cellStyle name="20% - Ênfase2 13 4" xfId="1744" xr:uid="{00000000-0005-0000-0000-000090000000}"/>
    <cellStyle name="20% - Ênfase2 14" xfId="104" xr:uid="{00000000-0005-0000-0000-000091000000}"/>
    <cellStyle name="20% - Ênfase2 14 2" xfId="1202" xr:uid="{00000000-0005-0000-0000-000092000000}"/>
    <cellStyle name="20% - Ênfase2 14 3" xfId="692" xr:uid="{00000000-0005-0000-0000-000093000000}"/>
    <cellStyle name="20% - Ênfase2 14 4" xfId="1745" xr:uid="{00000000-0005-0000-0000-000094000000}"/>
    <cellStyle name="20% - Ênfase2 15" xfId="105" xr:uid="{00000000-0005-0000-0000-000095000000}"/>
    <cellStyle name="20% - Ênfase2 15 2" xfId="1203" xr:uid="{00000000-0005-0000-0000-000096000000}"/>
    <cellStyle name="20% - Ênfase2 15 3" xfId="693" xr:uid="{00000000-0005-0000-0000-000097000000}"/>
    <cellStyle name="20% - Ênfase2 15 4" xfId="1746" xr:uid="{00000000-0005-0000-0000-000098000000}"/>
    <cellStyle name="20% - Ênfase2 16" xfId="107" xr:uid="{00000000-0005-0000-0000-000099000000}"/>
    <cellStyle name="20% - Ênfase2 16 2" xfId="1205" xr:uid="{00000000-0005-0000-0000-00009A000000}"/>
    <cellStyle name="20% - Ênfase2 16 3" xfId="695" xr:uid="{00000000-0005-0000-0000-00009B000000}"/>
    <cellStyle name="20% - Ênfase2 16 4" xfId="1748" xr:uid="{00000000-0005-0000-0000-00009C000000}"/>
    <cellStyle name="20% - Ênfase2 17" xfId="109" xr:uid="{00000000-0005-0000-0000-00009D000000}"/>
    <cellStyle name="20% - Ênfase2 17 2" xfId="1207" xr:uid="{00000000-0005-0000-0000-00009E000000}"/>
    <cellStyle name="20% - Ênfase2 17 3" xfId="697" xr:uid="{00000000-0005-0000-0000-00009F000000}"/>
    <cellStyle name="20% - Ênfase2 17 4" xfId="1750" xr:uid="{00000000-0005-0000-0000-0000A0000000}"/>
    <cellStyle name="20% - Ênfase2 18" xfId="111" xr:uid="{00000000-0005-0000-0000-0000A1000000}"/>
    <cellStyle name="20% - Ênfase2 18 2" xfId="1208" xr:uid="{00000000-0005-0000-0000-0000A2000000}"/>
    <cellStyle name="20% - Ênfase2 18 3" xfId="698" xr:uid="{00000000-0005-0000-0000-0000A3000000}"/>
    <cellStyle name="20% - Ênfase2 18 4" xfId="1751" xr:uid="{00000000-0005-0000-0000-0000A4000000}"/>
    <cellStyle name="20% - Ênfase2 19" xfId="112" xr:uid="{00000000-0005-0000-0000-0000A5000000}"/>
    <cellStyle name="20% - Ênfase2 19 2" xfId="1209" xr:uid="{00000000-0005-0000-0000-0000A6000000}"/>
    <cellStyle name="20% - Ênfase2 19 3" xfId="699" xr:uid="{00000000-0005-0000-0000-0000A7000000}"/>
    <cellStyle name="20% - Ênfase2 19 4" xfId="1752" xr:uid="{00000000-0005-0000-0000-0000A8000000}"/>
    <cellStyle name="20% - Ênfase2 2" xfId="113" xr:uid="{00000000-0005-0000-0000-0000A9000000}"/>
    <cellStyle name="20% - Ênfase2 2 2" xfId="119" xr:uid="{00000000-0005-0000-0000-0000AA000000}"/>
    <cellStyle name="20% - Ênfase2 2 2 2" xfId="1216" xr:uid="{00000000-0005-0000-0000-0000AB000000}"/>
    <cellStyle name="20% - Ênfase2 2 2 3" xfId="706" xr:uid="{00000000-0005-0000-0000-0000AC000000}"/>
    <cellStyle name="20% - Ênfase2 2 2 4" xfId="1759" xr:uid="{00000000-0005-0000-0000-0000AD000000}"/>
    <cellStyle name="20% - Ênfase2 2 3" xfId="1210" xr:uid="{00000000-0005-0000-0000-0000AE000000}"/>
    <cellStyle name="20% - Ênfase2 2 4" xfId="700" xr:uid="{00000000-0005-0000-0000-0000AF000000}"/>
    <cellStyle name="20% - Ênfase2 2 5" xfId="1753" xr:uid="{00000000-0005-0000-0000-0000B0000000}"/>
    <cellStyle name="20% - Ênfase2 20" xfId="106" xr:uid="{00000000-0005-0000-0000-0000B1000000}"/>
    <cellStyle name="20% - Ênfase2 20 2" xfId="1204" xr:uid="{00000000-0005-0000-0000-0000B2000000}"/>
    <cellStyle name="20% - Ênfase2 20 3" xfId="694" xr:uid="{00000000-0005-0000-0000-0000B3000000}"/>
    <cellStyle name="20% - Ênfase2 20 4" xfId="1747" xr:uid="{00000000-0005-0000-0000-0000B4000000}"/>
    <cellStyle name="20% - Ênfase2 21" xfId="108" xr:uid="{00000000-0005-0000-0000-0000B5000000}"/>
    <cellStyle name="20% - Ênfase2 21 2" xfId="1206" xr:uid="{00000000-0005-0000-0000-0000B6000000}"/>
    <cellStyle name="20% - Ênfase2 21 3" xfId="696" xr:uid="{00000000-0005-0000-0000-0000B7000000}"/>
    <cellStyle name="20% - Ênfase2 21 4" xfId="1749" xr:uid="{00000000-0005-0000-0000-0000B8000000}"/>
    <cellStyle name="20% - Ênfase2 22" xfId="110" xr:uid="{00000000-0005-0000-0000-0000B9000000}"/>
    <cellStyle name="20% - Ênfase2 3" xfId="122" xr:uid="{00000000-0005-0000-0000-0000BA000000}"/>
    <cellStyle name="20% - Ênfase2 3 2" xfId="126" xr:uid="{00000000-0005-0000-0000-0000BB000000}"/>
    <cellStyle name="20% - Ênfase2 3 2 2" xfId="1222" xr:uid="{00000000-0005-0000-0000-0000BC000000}"/>
    <cellStyle name="20% - Ênfase2 3 2 3" xfId="713" xr:uid="{00000000-0005-0000-0000-0000BD000000}"/>
    <cellStyle name="20% - Ênfase2 3 2 4" xfId="1765" xr:uid="{00000000-0005-0000-0000-0000BE000000}"/>
    <cellStyle name="20% - Ênfase2 3 3" xfId="1218" xr:uid="{00000000-0005-0000-0000-0000BF000000}"/>
    <cellStyle name="20% - Ênfase2 3 4" xfId="709" xr:uid="{00000000-0005-0000-0000-0000C0000000}"/>
    <cellStyle name="20% - Ênfase2 3 5" xfId="1761" xr:uid="{00000000-0005-0000-0000-0000C1000000}"/>
    <cellStyle name="20% - Ênfase2 4" xfId="127" xr:uid="{00000000-0005-0000-0000-0000C2000000}"/>
    <cellStyle name="20% - Ênfase2 4 2" xfId="79" xr:uid="{00000000-0005-0000-0000-0000C3000000}"/>
    <cellStyle name="20% - Ênfase2 4 2 2" xfId="1178" xr:uid="{00000000-0005-0000-0000-0000C4000000}"/>
    <cellStyle name="20% - Ênfase2 4 2 3" xfId="668" xr:uid="{00000000-0005-0000-0000-0000C5000000}"/>
    <cellStyle name="20% - Ênfase2 4 2 4" xfId="1721" xr:uid="{00000000-0005-0000-0000-0000C6000000}"/>
    <cellStyle name="20% - Ênfase2 4 3" xfId="1223" xr:uid="{00000000-0005-0000-0000-0000C7000000}"/>
    <cellStyle name="20% - Ênfase2 4 4" xfId="714" xr:uid="{00000000-0005-0000-0000-0000C8000000}"/>
    <cellStyle name="20% - Ênfase2 4 5" xfId="1766" xr:uid="{00000000-0005-0000-0000-0000C9000000}"/>
    <cellStyle name="20% - Ênfase2 5" xfId="130" xr:uid="{00000000-0005-0000-0000-0000CA000000}"/>
    <cellStyle name="20% - Ênfase2 5 2" xfId="135" xr:uid="{00000000-0005-0000-0000-0000CB000000}"/>
    <cellStyle name="20% - Ênfase2 5 2 2" xfId="1231" xr:uid="{00000000-0005-0000-0000-0000CC000000}"/>
    <cellStyle name="20% - Ênfase2 5 2 3" xfId="722" xr:uid="{00000000-0005-0000-0000-0000CD000000}"/>
    <cellStyle name="20% - Ênfase2 5 2 4" xfId="1774" xr:uid="{00000000-0005-0000-0000-0000CE000000}"/>
    <cellStyle name="20% - Ênfase2 5 3" xfId="1226" xr:uid="{00000000-0005-0000-0000-0000CF000000}"/>
    <cellStyle name="20% - Ênfase2 5 4" xfId="717" xr:uid="{00000000-0005-0000-0000-0000D0000000}"/>
    <cellStyle name="20% - Ênfase2 5 5" xfId="1769" xr:uid="{00000000-0005-0000-0000-0000D1000000}"/>
    <cellStyle name="20% - Ênfase2 6" xfId="139" xr:uid="{00000000-0005-0000-0000-0000D2000000}"/>
    <cellStyle name="20% - Ênfase2 6 2" xfId="144" xr:uid="{00000000-0005-0000-0000-0000D3000000}"/>
    <cellStyle name="20% - Ênfase2 6 2 2" xfId="1240" xr:uid="{00000000-0005-0000-0000-0000D4000000}"/>
    <cellStyle name="20% - Ênfase2 6 2 3" xfId="731" xr:uid="{00000000-0005-0000-0000-0000D5000000}"/>
    <cellStyle name="20% - Ênfase2 6 2 4" xfId="1783" xr:uid="{00000000-0005-0000-0000-0000D6000000}"/>
    <cellStyle name="20% - Ênfase2 6 3" xfId="1235" xr:uid="{00000000-0005-0000-0000-0000D7000000}"/>
    <cellStyle name="20% - Ênfase2 6 4" xfId="726" xr:uid="{00000000-0005-0000-0000-0000D8000000}"/>
    <cellStyle name="20% - Ênfase2 6 5" xfId="1778" xr:uid="{00000000-0005-0000-0000-0000D9000000}"/>
    <cellStyle name="20% - Ênfase2 7" xfId="134" xr:uid="{00000000-0005-0000-0000-0000DA000000}"/>
    <cellStyle name="20% - Ênfase2 7 2" xfId="150" xr:uid="{00000000-0005-0000-0000-0000DB000000}"/>
    <cellStyle name="20% - Ênfase2 7 2 2" xfId="1246" xr:uid="{00000000-0005-0000-0000-0000DC000000}"/>
    <cellStyle name="20% - Ênfase2 7 2 3" xfId="737" xr:uid="{00000000-0005-0000-0000-0000DD000000}"/>
    <cellStyle name="20% - Ênfase2 7 2 4" xfId="1789" xr:uid="{00000000-0005-0000-0000-0000DE000000}"/>
    <cellStyle name="20% - Ênfase2 7 3" xfId="1230" xr:uid="{00000000-0005-0000-0000-0000DF000000}"/>
    <cellStyle name="20% - Ênfase2 7 4" xfId="721" xr:uid="{00000000-0005-0000-0000-0000E0000000}"/>
    <cellStyle name="20% - Ênfase2 7 5" xfId="1773" xr:uid="{00000000-0005-0000-0000-0000E1000000}"/>
    <cellStyle name="20% - Ênfase2 8" xfId="152" xr:uid="{00000000-0005-0000-0000-0000E2000000}"/>
    <cellStyle name="20% - Ênfase2 8 2" xfId="156" xr:uid="{00000000-0005-0000-0000-0000E3000000}"/>
    <cellStyle name="20% - Ênfase2 8 2 2" xfId="1252" xr:uid="{00000000-0005-0000-0000-0000E4000000}"/>
    <cellStyle name="20% - Ênfase2 8 2 3" xfId="743" xr:uid="{00000000-0005-0000-0000-0000E5000000}"/>
    <cellStyle name="20% - Ênfase2 8 2 4" xfId="1795" xr:uid="{00000000-0005-0000-0000-0000E6000000}"/>
    <cellStyle name="20% - Ênfase2 8 3" xfId="1248" xr:uid="{00000000-0005-0000-0000-0000E7000000}"/>
    <cellStyle name="20% - Ênfase2 8 4" xfId="739" xr:uid="{00000000-0005-0000-0000-0000E8000000}"/>
    <cellStyle name="20% - Ênfase2 8 5" xfId="1791" xr:uid="{00000000-0005-0000-0000-0000E9000000}"/>
    <cellStyle name="20% - Ênfase2 9" xfId="158" xr:uid="{00000000-0005-0000-0000-0000EA000000}"/>
    <cellStyle name="20% - Ênfase2 9 2" xfId="161" xr:uid="{00000000-0005-0000-0000-0000EB000000}"/>
    <cellStyle name="20% - Ênfase2 9 2 2" xfId="1257" xr:uid="{00000000-0005-0000-0000-0000EC000000}"/>
    <cellStyle name="20% - Ênfase2 9 2 3" xfId="748" xr:uid="{00000000-0005-0000-0000-0000ED000000}"/>
    <cellStyle name="20% - Ênfase2 9 2 4" xfId="1800" xr:uid="{00000000-0005-0000-0000-0000EE000000}"/>
    <cellStyle name="20% - Ênfase2 9 3" xfId="1254" xr:uid="{00000000-0005-0000-0000-0000EF000000}"/>
    <cellStyle name="20% - Ênfase2 9 4" xfId="745" xr:uid="{00000000-0005-0000-0000-0000F0000000}"/>
    <cellStyle name="20% - Ênfase2 9 5" xfId="1797" xr:uid="{00000000-0005-0000-0000-0000F1000000}"/>
    <cellStyle name="20% - Ênfase3 10" xfId="162" xr:uid="{00000000-0005-0000-0000-0000F2000000}"/>
    <cellStyle name="20% - Ênfase3 10 2" xfId="164" xr:uid="{00000000-0005-0000-0000-0000F3000000}"/>
    <cellStyle name="20% - Ênfase3 10 2 2" xfId="1260" xr:uid="{00000000-0005-0000-0000-0000F4000000}"/>
    <cellStyle name="20% - Ênfase3 10 2 3" xfId="751" xr:uid="{00000000-0005-0000-0000-0000F5000000}"/>
    <cellStyle name="20% - Ênfase3 10 2 4" xfId="1803" xr:uid="{00000000-0005-0000-0000-0000F6000000}"/>
    <cellStyle name="20% - Ênfase3 10 3" xfId="1258" xr:uid="{00000000-0005-0000-0000-0000F7000000}"/>
    <cellStyle name="20% - Ênfase3 10 4" xfId="749" xr:uid="{00000000-0005-0000-0000-0000F8000000}"/>
    <cellStyle name="20% - Ênfase3 10 5" xfId="1801" xr:uid="{00000000-0005-0000-0000-0000F9000000}"/>
    <cellStyle name="20% - Ênfase3 11" xfId="167" xr:uid="{00000000-0005-0000-0000-0000FA000000}"/>
    <cellStyle name="20% - Ênfase3 11 2" xfId="1263" xr:uid="{00000000-0005-0000-0000-0000FB000000}"/>
    <cellStyle name="20% - Ênfase3 11 3" xfId="754" xr:uid="{00000000-0005-0000-0000-0000FC000000}"/>
    <cellStyle name="20% - Ênfase3 11 4" xfId="1806" xr:uid="{00000000-0005-0000-0000-0000FD000000}"/>
    <cellStyle name="20% - Ênfase3 12" xfId="170" xr:uid="{00000000-0005-0000-0000-0000FE000000}"/>
    <cellStyle name="20% - Ênfase3 12 2" xfId="1266" xr:uid="{00000000-0005-0000-0000-0000FF000000}"/>
    <cellStyle name="20% - Ênfase3 12 3" xfId="757" xr:uid="{00000000-0005-0000-0000-000000010000}"/>
    <cellStyle name="20% - Ênfase3 12 4" xfId="1809" xr:uid="{00000000-0005-0000-0000-000001010000}"/>
    <cellStyle name="20% - Ênfase3 13" xfId="171" xr:uid="{00000000-0005-0000-0000-000002010000}"/>
    <cellStyle name="20% - Ênfase3 13 2" xfId="1267" xr:uid="{00000000-0005-0000-0000-000003010000}"/>
    <cellStyle name="20% - Ênfase3 13 3" xfId="758" xr:uid="{00000000-0005-0000-0000-000004010000}"/>
    <cellStyle name="20% - Ênfase3 13 4" xfId="1810" xr:uid="{00000000-0005-0000-0000-000005010000}"/>
    <cellStyle name="20% - Ênfase3 14" xfId="172" xr:uid="{00000000-0005-0000-0000-000006010000}"/>
    <cellStyle name="20% - Ênfase3 14 2" xfId="1268" xr:uid="{00000000-0005-0000-0000-000007010000}"/>
    <cellStyle name="20% - Ênfase3 14 3" xfId="759" xr:uid="{00000000-0005-0000-0000-000008010000}"/>
    <cellStyle name="20% - Ênfase3 14 4" xfId="1811" xr:uid="{00000000-0005-0000-0000-000009010000}"/>
    <cellStyle name="20% - Ênfase3 15" xfId="174" xr:uid="{00000000-0005-0000-0000-00000A010000}"/>
    <cellStyle name="20% - Ênfase3 15 2" xfId="1270" xr:uid="{00000000-0005-0000-0000-00000B010000}"/>
    <cellStyle name="20% - Ênfase3 15 3" xfId="761" xr:uid="{00000000-0005-0000-0000-00000C010000}"/>
    <cellStyle name="20% - Ênfase3 15 4" xfId="1813" xr:uid="{00000000-0005-0000-0000-00000D010000}"/>
    <cellStyle name="20% - Ênfase3 16" xfId="176" xr:uid="{00000000-0005-0000-0000-00000E010000}"/>
    <cellStyle name="20% - Ênfase3 16 2" xfId="1272" xr:uid="{00000000-0005-0000-0000-00000F010000}"/>
    <cellStyle name="20% - Ênfase3 16 3" xfId="763" xr:uid="{00000000-0005-0000-0000-000010010000}"/>
    <cellStyle name="20% - Ênfase3 16 4" xfId="1815" xr:uid="{00000000-0005-0000-0000-000011010000}"/>
    <cellStyle name="20% - Ênfase3 17" xfId="178" xr:uid="{00000000-0005-0000-0000-000012010000}"/>
    <cellStyle name="20% - Ênfase3 17 2" xfId="1274" xr:uid="{00000000-0005-0000-0000-000013010000}"/>
    <cellStyle name="20% - Ênfase3 17 3" xfId="765" xr:uid="{00000000-0005-0000-0000-000014010000}"/>
    <cellStyle name="20% - Ênfase3 17 4" xfId="1817" xr:uid="{00000000-0005-0000-0000-000015010000}"/>
    <cellStyle name="20% - Ênfase3 18" xfId="180" xr:uid="{00000000-0005-0000-0000-000016010000}"/>
    <cellStyle name="20% - Ênfase3 18 2" xfId="1275" xr:uid="{00000000-0005-0000-0000-000017010000}"/>
    <cellStyle name="20% - Ênfase3 18 3" xfId="766" xr:uid="{00000000-0005-0000-0000-000018010000}"/>
    <cellStyle name="20% - Ênfase3 18 4" xfId="1818" xr:uid="{00000000-0005-0000-0000-000019010000}"/>
    <cellStyle name="20% - Ênfase3 19" xfId="181" xr:uid="{00000000-0005-0000-0000-00001A010000}"/>
    <cellStyle name="20% - Ênfase3 19 2" xfId="1276" xr:uid="{00000000-0005-0000-0000-00001B010000}"/>
    <cellStyle name="20% - Ênfase3 19 3" xfId="767" xr:uid="{00000000-0005-0000-0000-00001C010000}"/>
    <cellStyle name="20% - Ênfase3 19 4" xfId="1819" xr:uid="{00000000-0005-0000-0000-00001D010000}"/>
    <cellStyle name="20% - Ênfase3 2" xfId="182" xr:uid="{00000000-0005-0000-0000-00001E010000}"/>
    <cellStyle name="20% - Ênfase3 2 2" xfId="52" xr:uid="{00000000-0005-0000-0000-00001F010000}"/>
    <cellStyle name="20% - Ênfase3 2 2 2" xfId="1151" xr:uid="{00000000-0005-0000-0000-000020010000}"/>
    <cellStyle name="20% - Ênfase3 2 2 3" xfId="642" xr:uid="{00000000-0005-0000-0000-000021010000}"/>
    <cellStyle name="20% - Ênfase3 2 2 4" xfId="1696" xr:uid="{00000000-0005-0000-0000-000022010000}"/>
    <cellStyle name="20% - Ênfase3 2 3" xfId="1277" xr:uid="{00000000-0005-0000-0000-000023010000}"/>
    <cellStyle name="20% - Ênfase3 2 4" xfId="768" xr:uid="{00000000-0005-0000-0000-000024010000}"/>
    <cellStyle name="20% - Ênfase3 2 5" xfId="1820" xr:uid="{00000000-0005-0000-0000-000025010000}"/>
    <cellStyle name="20% - Ênfase3 20" xfId="175" xr:uid="{00000000-0005-0000-0000-000026010000}"/>
    <cellStyle name="20% - Ênfase3 20 2" xfId="1271" xr:uid="{00000000-0005-0000-0000-000027010000}"/>
    <cellStyle name="20% - Ênfase3 20 3" xfId="762" xr:uid="{00000000-0005-0000-0000-000028010000}"/>
    <cellStyle name="20% - Ênfase3 20 4" xfId="1814" xr:uid="{00000000-0005-0000-0000-000029010000}"/>
    <cellStyle name="20% - Ênfase3 21" xfId="177" xr:uid="{00000000-0005-0000-0000-00002A010000}"/>
    <cellStyle name="20% - Ênfase3 21 2" xfId="1273" xr:uid="{00000000-0005-0000-0000-00002B010000}"/>
    <cellStyle name="20% - Ênfase3 21 3" xfId="764" xr:uid="{00000000-0005-0000-0000-00002C010000}"/>
    <cellStyle name="20% - Ênfase3 21 4" xfId="1816" xr:uid="{00000000-0005-0000-0000-00002D010000}"/>
    <cellStyle name="20% - Ênfase3 22" xfId="179" xr:uid="{00000000-0005-0000-0000-00002E010000}"/>
    <cellStyle name="20% - Ênfase3 3" xfId="184" xr:uid="{00000000-0005-0000-0000-00002F010000}"/>
    <cellStyle name="20% - Ênfase3 3 2" xfId="185" xr:uid="{00000000-0005-0000-0000-000030010000}"/>
    <cellStyle name="20% - Ênfase3 3 2 2" xfId="1280" xr:uid="{00000000-0005-0000-0000-000031010000}"/>
    <cellStyle name="20% - Ênfase3 3 2 3" xfId="771" xr:uid="{00000000-0005-0000-0000-000032010000}"/>
    <cellStyle name="20% - Ênfase3 3 2 4" xfId="1823" xr:uid="{00000000-0005-0000-0000-000033010000}"/>
    <cellStyle name="20% - Ênfase3 3 3" xfId="1279" xr:uid="{00000000-0005-0000-0000-000034010000}"/>
    <cellStyle name="20% - Ênfase3 3 4" xfId="770" xr:uid="{00000000-0005-0000-0000-000035010000}"/>
    <cellStyle name="20% - Ênfase3 3 5" xfId="1822" xr:uid="{00000000-0005-0000-0000-000036010000}"/>
    <cellStyle name="20% - Ênfase3 4" xfId="188" xr:uid="{00000000-0005-0000-0000-000037010000}"/>
    <cellStyle name="20% - Ênfase3 4 2" xfId="189" xr:uid="{00000000-0005-0000-0000-000038010000}"/>
    <cellStyle name="20% - Ênfase3 4 2 2" xfId="1284" xr:uid="{00000000-0005-0000-0000-000039010000}"/>
    <cellStyle name="20% - Ênfase3 4 2 3" xfId="775" xr:uid="{00000000-0005-0000-0000-00003A010000}"/>
    <cellStyle name="20% - Ênfase3 4 2 4" xfId="1827" xr:uid="{00000000-0005-0000-0000-00003B010000}"/>
    <cellStyle name="20% - Ênfase3 4 3" xfId="1283" xr:uid="{00000000-0005-0000-0000-00003C010000}"/>
    <cellStyle name="20% - Ênfase3 4 4" xfId="774" xr:uid="{00000000-0005-0000-0000-00003D010000}"/>
    <cellStyle name="20% - Ênfase3 4 5" xfId="1826" xr:uid="{00000000-0005-0000-0000-00003E010000}"/>
    <cellStyle name="20% - Ênfase3 5" xfId="190" xr:uid="{00000000-0005-0000-0000-00003F010000}"/>
    <cellStyle name="20% - Ênfase3 5 2" xfId="191" xr:uid="{00000000-0005-0000-0000-000040010000}"/>
    <cellStyle name="20% - Ênfase3 5 2 2" xfId="1286" xr:uid="{00000000-0005-0000-0000-000041010000}"/>
    <cellStyle name="20% - Ênfase3 5 2 3" xfId="777" xr:uid="{00000000-0005-0000-0000-000042010000}"/>
    <cellStyle name="20% - Ênfase3 5 2 4" xfId="1829" xr:uid="{00000000-0005-0000-0000-000043010000}"/>
    <cellStyle name="20% - Ênfase3 5 3" xfId="1285" xr:uid="{00000000-0005-0000-0000-000044010000}"/>
    <cellStyle name="20% - Ênfase3 5 4" xfId="776" xr:uid="{00000000-0005-0000-0000-000045010000}"/>
    <cellStyle name="20% - Ênfase3 5 5" xfId="1828" xr:uid="{00000000-0005-0000-0000-000046010000}"/>
    <cellStyle name="20% - Ênfase3 6" xfId="193" xr:uid="{00000000-0005-0000-0000-000047010000}"/>
    <cellStyle name="20% - Ênfase3 6 2" xfId="195" xr:uid="{00000000-0005-0000-0000-000048010000}"/>
    <cellStyle name="20% - Ênfase3 6 2 2" xfId="1290" xr:uid="{00000000-0005-0000-0000-000049010000}"/>
    <cellStyle name="20% - Ênfase3 6 2 3" xfId="781" xr:uid="{00000000-0005-0000-0000-00004A010000}"/>
    <cellStyle name="20% - Ênfase3 6 2 4" xfId="1833" xr:uid="{00000000-0005-0000-0000-00004B010000}"/>
    <cellStyle name="20% - Ênfase3 6 3" xfId="1288" xr:uid="{00000000-0005-0000-0000-00004C010000}"/>
    <cellStyle name="20% - Ênfase3 6 4" xfId="779" xr:uid="{00000000-0005-0000-0000-00004D010000}"/>
    <cellStyle name="20% - Ênfase3 6 5" xfId="1831" xr:uid="{00000000-0005-0000-0000-00004E010000}"/>
    <cellStyle name="20% - Ênfase3 7" xfId="146" xr:uid="{00000000-0005-0000-0000-00004F010000}"/>
    <cellStyle name="20% - Ênfase3 7 2" xfId="100" xr:uid="{00000000-0005-0000-0000-000050010000}"/>
    <cellStyle name="20% - Ênfase3 7 2 2" xfId="1198" xr:uid="{00000000-0005-0000-0000-000051010000}"/>
    <cellStyle name="20% - Ênfase3 7 2 3" xfId="688" xr:uid="{00000000-0005-0000-0000-000052010000}"/>
    <cellStyle name="20% - Ênfase3 7 2 4" xfId="1741" xr:uid="{00000000-0005-0000-0000-000053010000}"/>
    <cellStyle name="20% - Ênfase3 7 3" xfId="1242" xr:uid="{00000000-0005-0000-0000-000054010000}"/>
    <cellStyle name="20% - Ênfase3 7 4" xfId="733" xr:uid="{00000000-0005-0000-0000-000055010000}"/>
    <cellStyle name="20% - Ênfase3 7 5" xfId="1785" xr:uid="{00000000-0005-0000-0000-000056010000}"/>
    <cellStyle name="20% - Ênfase3 8" xfId="198" xr:uid="{00000000-0005-0000-0000-000057010000}"/>
    <cellStyle name="20% - Ênfase3 8 2" xfId="201" xr:uid="{00000000-0005-0000-0000-000058010000}"/>
    <cellStyle name="20% - Ênfase3 8 2 2" xfId="1296" xr:uid="{00000000-0005-0000-0000-000059010000}"/>
    <cellStyle name="20% - Ênfase3 8 2 3" xfId="787" xr:uid="{00000000-0005-0000-0000-00005A010000}"/>
    <cellStyle name="20% - Ênfase3 8 2 4" xfId="1839" xr:uid="{00000000-0005-0000-0000-00005B010000}"/>
    <cellStyle name="20% - Ênfase3 8 3" xfId="1293" xr:uid="{00000000-0005-0000-0000-00005C010000}"/>
    <cellStyle name="20% - Ênfase3 8 4" xfId="784" xr:uid="{00000000-0005-0000-0000-00005D010000}"/>
    <cellStyle name="20% - Ênfase3 8 5" xfId="1836" xr:uid="{00000000-0005-0000-0000-00005E010000}"/>
    <cellStyle name="20% - Ênfase3 9" xfId="206" xr:uid="{00000000-0005-0000-0000-00005F010000}"/>
    <cellStyle name="20% - Ênfase3 9 2" xfId="28" xr:uid="{00000000-0005-0000-0000-000060010000}"/>
    <cellStyle name="20% - Ênfase3 9 2 2" xfId="1131" xr:uid="{00000000-0005-0000-0000-000061010000}"/>
    <cellStyle name="20% - Ênfase3 9 2 3" xfId="623" xr:uid="{00000000-0005-0000-0000-000062010000}"/>
    <cellStyle name="20% - Ênfase3 9 2 4" xfId="1677" xr:uid="{00000000-0005-0000-0000-000063010000}"/>
    <cellStyle name="20% - Ênfase3 9 3" xfId="1301" xr:uid="{00000000-0005-0000-0000-000064010000}"/>
    <cellStyle name="20% - Ênfase3 9 4" xfId="792" xr:uid="{00000000-0005-0000-0000-000065010000}"/>
    <cellStyle name="20% - Ênfase3 9 5" xfId="1844" xr:uid="{00000000-0005-0000-0000-000066010000}"/>
    <cellStyle name="20% - Ênfase4 10" xfId="207" xr:uid="{00000000-0005-0000-0000-000067010000}"/>
    <cellStyle name="20% - Ênfase4 10 2" xfId="209" xr:uid="{00000000-0005-0000-0000-000068010000}"/>
    <cellStyle name="20% - Ênfase4 10 2 2" xfId="1304" xr:uid="{00000000-0005-0000-0000-000069010000}"/>
    <cellStyle name="20% - Ênfase4 10 2 3" xfId="795" xr:uid="{00000000-0005-0000-0000-00006A010000}"/>
    <cellStyle name="20% - Ênfase4 10 2 4" xfId="1847" xr:uid="{00000000-0005-0000-0000-00006B010000}"/>
    <cellStyle name="20% - Ênfase4 10 3" xfId="1302" xr:uid="{00000000-0005-0000-0000-00006C010000}"/>
    <cellStyle name="20% - Ênfase4 10 4" xfId="793" xr:uid="{00000000-0005-0000-0000-00006D010000}"/>
    <cellStyle name="20% - Ênfase4 10 5" xfId="1845" xr:uid="{00000000-0005-0000-0000-00006E010000}"/>
    <cellStyle name="20% - Ênfase4 11" xfId="210" xr:uid="{00000000-0005-0000-0000-00006F010000}"/>
    <cellStyle name="20% - Ênfase4 11 2" xfId="1305" xr:uid="{00000000-0005-0000-0000-000070010000}"/>
    <cellStyle name="20% - Ênfase4 11 3" xfId="796" xr:uid="{00000000-0005-0000-0000-000071010000}"/>
    <cellStyle name="20% - Ênfase4 11 4" xfId="1848" xr:uid="{00000000-0005-0000-0000-000072010000}"/>
    <cellStyle name="20% - Ênfase4 12" xfId="213" xr:uid="{00000000-0005-0000-0000-000073010000}"/>
    <cellStyle name="20% - Ênfase4 12 2" xfId="1308" xr:uid="{00000000-0005-0000-0000-000074010000}"/>
    <cellStyle name="20% - Ênfase4 12 3" xfId="799" xr:uid="{00000000-0005-0000-0000-000075010000}"/>
    <cellStyle name="20% - Ênfase4 12 4" xfId="1851" xr:uid="{00000000-0005-0000-0000-000076010000}"/>
    <cellStyle name="20% - Ênfase4 13" xfId="215" xr:uid="{00000000-0005-0000-0000-000077010000}"/>
    <cellStyle name="20% - Ênfase4 13 2" xfId="1310" xr:uid="{00000000-0005-0000-0000-000078010000}"/>
    <cellStyle name="20% - Ênfase4 13 3" xfId="801" xr:uid="{00000000-0005-0000-0000-000079010000}"/>
    <cellStyle name="20% - Ênfase4 13 4" xfId="1853" xr:uid="{00000000-0005-0000-0000-00007A010000}"/>
    <cellStyle name="20% - Ênfase4 14" xfId="218" xr:uid="{00000000-0005-0000-0000-00007B010000}"/>
    <cellStyle name="20% - Ênfase4 14 2" xfId="1312" xr:uid="{00000000-0005-0000-0000-00007C010000}"/>
    <cellStyle name="20% - Ênfase4 14 3" xfId="803" xr:uid="{00000000-0005-0000-0000-00007D010000}"/>
    <cellStyle name="20% - Ênfase4 14 4" xfId="1855" xr:uid="{00000000-0005-0000-0000-00007E010000}"/>
    <cellStyle name="20% - Ênfase4 15" xfId="221" xr:uid="{00000000-0005-0000-0000-00007F010000}"/>
    <cellStyle name="20% - Ênfase4 15 2" xfId="1314" xr:uid="{00000000-0005-0000-0000-000080010000}"/>
    <cellStyle name="20% - Ênfase4 15 3" xfId="805" xr:uid="{00000000-0005-0000-0000-000081010000}"/>
    <cellStyle name="20% - Ênfase4 15 4" xfId="1857" xr:uid="{00000000-0005-0000-0000-000082010000}"/>
    <cellStyle name="20% - Ênfase4 16" xfId="225" xr:uid="{00000000-0005-0000-0000-000083010000}"/>
    <cellStyle name="20% - Ênfase4 16 2" xfId="1317" xr:uid="{00000000-0005-0000-0000-000084010000}"/>
    <cellStyle name="20% - Ênfase4 16 3" xfId="808" xr:uid="{00000000-0005-0000-0000-000085010000}"/>
    <cellStyle name="20% - Ênfase4 16 4" xfId="1860" xr:uid="{00000000-0005-0000-0000-000086010000}"/>
    <cellStyle name="20% - Ênfase4 17" xfId="229" xr:uid="{00000000-0005-0000-0000-000087010000}"/>
    <cellStyle name="20% - Ênfase4 17 2" xfId="1320" xr:uid="{00000000-0005-0000-0000-000088010000}"/>
    <cellStyle name="20% - Ênfase4 17 3" xfId="811" xr:uid="{00000000-0005-0000-0000-000089010000}"/>
    <cellStyle name="20% - Ênfase4 17 4" xfId="1863" xr:uid="{00000000-0005-0000-0000-00008A010000}"/>
    <cellStyle name="20% - Ênfase4 18" xfId="232" xr:uid="{00000000-0005-0000-0000-00008B010000}"/>
    <cellStyle name="20% - Ênfase4 18 2" xfId="1322" xr:uid="{00000000-0005-0000-0000-00008C010000}"/>
    <cellStyle name="20% - Ênfase4 18 3" xfId="813" xr:uid="{00000000-0005-0000-0000-00008D010000}"/>
    <cellStyle name="20% - Ênfase4 18 4" xfId="1865" xr:uid="{00000000-0005-0000-0000-00008E010000}"/>
    <cellStyle name="20% - Ênfase4 19" xfId="234" xr:uid="{00000000-0005-0000-0000-00008F010000}"/>
    <cellStyle name="20% - Ênfase4 19 2" xfId="1324" xr:uid="{00000000-0005-0000-0000-000090010000}"/>
    <cellStyle name="20% - Ênfase4 19 3" xfId="815" xr:uid="{00000000-0005-0000-0000-000091010000}"/>
    <cellStyle name="20% - Ênfase4 19 4" xfId="1867" xr:uid="{00000000-0005-0000-0000-000092010000}"/>
    <cellStyle name="20% - Ênfase4 2" xfId="47" xr:uid="{00000000-0005-0000-0000-000093010000}"/>
    <cellStyle name="20% - Ênfase4 2 2" xfId="236" xr:uid="{00000000-0005-0000-0000-000094010000}"/>
    <cellStyle name="20% - Ênfase4 2 2 2" xfId="1326" xr:uid="{00000000-0005-0000-0000-000095010000}"/>
    <cellStyle name="20% - Ênfase4 2 2 3" xfId="817" xr:uid="{00000000-0005-0000-0000-000096010000}"/>
    <cellStyle name="20% - Ênfase4 2 2 4" xfId="1869" xr:uid="{00000000-0005-0000-0000-000097010000}"/>
    <cellStyle name="20% - Ênfase4 2 3" xfId="1147" xr:uid="{00000000-0005-0000-0000-000098010000}"/>
    <cellStyle name="20% - Ênfase4 2 4" xfId="638" xr:uid="{00000000-0005-0000-0000-000099010000}"/>
    <cellStyle name="20% - Ênfase4 2 5" xfId="1692" xr:uid="{00000000-0005-0000-0000-00009A010000}"/>
    <cellStyle name="20% - Ênfase4 20" xfId="222" xr:uid="{00000000-0005-0000-0000-00009B010000}"/>
    <cellStyle name="20% - Ênfase4 20 2" xfId="1315" xr:uid="{00000000-0005-0000-0000-00009C010000}"/>
    <cellStyle name="20% - Ênfase4 20 3" xfId="806" xr:uid="{00000000-0005-0000-0000-00009D010000}"/>
    <cellStyle name="20% - Ênfase4 20 4" xfId="1858" xr:uid="{00000000-0005-0000-0000-00009E010000}"/>
    <cellStyle name="20% - Ênfase4 21" xfId="226" xr:uid="{00000000-0005-0000-0000-00009F010000}"/>
    <cellStyle name="20% - Ênfase4 21 2" xfId="1318" xr:uid="{00000000-0005-0000-0000-0000A0010000}"/>
    <cellStyle name="20% - Ênfase4 21 3" xfId="809" xr:uid="{00000000-0005-0000-0000-0000A1010000}"/>
    <cellStyle name="20% - Ênfase4 21 4" xfId="1861" xr:uid="{00000000-0005-0000-0000-0000A2010000}"/>
    <cellStyle name="20% - Ênfase4 22" xfId="230" xr:uid="{00000000-0005-0000-0000-0000A3010000}"/>
    <cellStyle name="20% - Ênfase4 3" xfId="62" xr:uid="{00000000-0005-0000-0000-0000A4010000}"/>
    <cellStyle name="20% - Ênfase4 3 2" xfId="33" xr:uid="{00000000-0005-0000-0000-0000A5010000}"/>
    <cellStyle name="20% - Ênfase4 3 2 2" xfId="1135" xr:uid="{00000000-0005-0000-0000-0000A6010000}"/>
    <cellStyle name="20% - Ênfase4 3 2 3" xfId="627" xr:uid="{00000000-0005-0000-0000-0000A7010000}"/>
    <cellStyle name="20% - Ênfase4 3 2 4" xfId="1681" xr:uid="{00000000-0005-0000-0000-0000A8010000}"/>
    <cellStyle name="20% - Ênfase4 3 3" xfId="1161" xr:uid="{00000000-0005-0000-0000-0000A9010000}"/>
    <cellStyle name="20% - Ênfase4 3 4" xfId="651" xr:uid="{00000000-0005-0000-0000-0000AA010000}"/>
    <cellStyle name="20% - Ênfase4 3 5" xfId="1705" xr:uid="{00000000-0005-0000-0000-0000AB010000}"/>
    <cellStyle name="20% - Ênfase4 4" xfId="237" xr:uid="{00000000-0005-0000-0000-0000AC010000}"/>
    <cellStyle name="20% - Ênfase4 4 2" xfId="238" xr:uid="{00000000-0005-0000-0000-0000AD010000}"/>
    <cellStyle name="20% - Ênfase4 4 2 2" xfId="1328" xr:uid="{00000000-0005-0000-0000-0000AE010000}"/>
    <cellStyle name="20% - Ênfase4 4 2 3" xfId="819" xr:uid="{00000000-0005-0000-0000-0000AF010000}"/>
    <cellStyle name="20% - Ênfase4 4 2 4" xfId="1871" xr:uid="{00000000-0005-0000-0000-0000B0010000}"/>
    <cellStyle name="20% - Ênfase4 4 3" xfId="1327" xr:uid="{00000000-0005-0000-0000-0000B1010000}"/>
    <cellStyle name="20% - Ênfase4 4 4" xfId="818" xr:uid="{00000000-0005-0000-0000-0000B2010000}"/>
    <cellStyle name="20% - Ênfase4 4 5" xfId="1870" xr:uid="{00000000-0005-0000-0000-0000B3010000}"/>
    <cellStyle name="20% - Ênfase4 5" xfId="239" xr:uid="{00000000-0005-0000-0000-0000B4010000}"/>
    <cellStyle name="20% - Ênfase4 5 2" xfId="240" xr:uid="{00000000-0005-0000-0000-0000B5010000}"/>
    <cellStyle name="20% - Ênfase4 5 2 2" xfId="1330" xr:uid="{00000000-0005-0000-0000-0000B6010000}"/>
    <cellStyle name="20% - Ênfase4 5 2 3" xfId="821" xr:uid="{00000000-0005-0000-0000-0000B7010000}"/>
    <cellStyle name="20% - Ênfase4 5 2 4" xfId="1873" xr:uid="{00000000-0005-0000-0000-0000B8010000}"/>
    <cellStyle name="20% - Ênfase4 5 3" xfId="1329" xr:uid="{00000000-0005-0000-0000-0000B9010000}"/>
    <cellStyle name="20% - Ênfase4 5 4" xfId="820" xr:uid="{00000000-0005-0000-0000-0000BA010000}"/>
    <cellStyle name="20% - Ênfase4 5 5" xfId="1872" xr:uid="{00000000-0005-0000-0000-0000BB010000}"/>
    <cellStyle name="20% - Ênfase4 6" xfId="242" xr:uid="{00000000-0005-0000-0000-0000BC010000}"/>
    <cellStyle name="20% - Ênfase4 6 2" xfId="244" xr:uid="{00000000-0005-0000-0000-0000BD010000}"/>
    <cellStyle name="20% - Ênfase4 6 2 2" xfId="1334" xr:uid="{00000000-0005-0000-0000-0000BE010000}"/>
    <cellStyle name="20% - Ênfase4 6 2 3" xfId="825" xr:uid="{00000000-0005-0000-0000-0000BF010000}"/>
    <cellStyle name="20% - Ênfase4 6 2 4" xfId="1877" xr:uid="{00000000-0005-0000-0000-0000C0010000}"/>
    <cellStyle name="20% - Ênfase4 6 3" xfId="1332" xr:uid="{00000000-0005-0000-0000-0000C1010000}"/>
    <cellStyle name="20% - Ênfase4 6 4" xfId="823" xr:uid="{00000000-0005-0000-0000-0000C2010000}"/>
    <cellStyle name="20% - Ênfase4 6 5" xfId="1875" xr:uid="{00000000-0005-0000-0000-0000C3010000}"/>
    <cellStyle name="20% - Ênfase4 7" xfId="149" xr:uid="{00000000-0005-0000-0000-0000C4010000}"/>
    <cellStyle name="20% - Ênfase4 7 2" xfId="246" xr:uid="{00000000-0005-0000-0000-0000C5010000}"/>
    <cellStyle name="20% - Ênfase4 7 2 2" xfId="1336" xr:uid="{00000000-0005-0000-0000-0000C6010000}"/>
    <cellStyle name="20% - Ênfase4 7 2 3" xfId="827" xr:uid="{00000000-0005-0000-0000-0000C7010000}"/>
    <cellStyle name="20% - Ênfase4 7 2 4" xfId="1879" xr:uid="{00000000-0005-0000-0000-0000C8010000}"/>
    <cellStyle name="20% - Ênfase4 7 3" xfId="1245" xr:uid="{00000000-0005-0000-0000-0000C9010000}"/>
    <cellStyle name="20% - Ênfase4 7 4" xfId="736" xr:uid="{00000000-0005-0000-0000-0000CA010000}"/>
    <cellStyle name="20% - Ênfase4 7 5" xfId="1788" xr:uid="{00000000-0005-0000-0000-0000CB010000}"/>
    <cellStyle name="20% - Ênfase4 8" xfId="248" xr:uid="{00000000-0005-0000-0000-0000CC010000}"/>
    <cellStyle name="20% - Ênfase4 8 2" xfId="250" xr:uid="{00000000-0005-0000-0000-0000CD010000}"/>
    <cellStyle name="20% - Ênfase4 8 2 2" xfId="1340" xr:uid="{00000000-0005-0000-0000-0000CE010000}"/>
    <cellStyle name="20% - Ênfase4 8 2 3" xfId="831" xr:uid="{00000000-0005-0000-0000-0000CF010000}"/>
    <cellStyle name="20% - Ênfase4 8 2 4" xfId="1883" xr:uid="{00000000-0005-0000-0000-0000D0010000}"/>
    <cellStyle name="20% - Ênfase4 8 3" xfId="1338" xr:uid="{00000000-0005-0000-0000-0000D1010000}"/>
    <cellStyle name="20% - Ênfase4 8 4" xfId="829" xr:uid="{00000000-0005-0000-0000-0000D2010000}"/>
    <cellStyle name="20% - Ênfase4 8 5" xfId="1881" xr:uid="{00000000-0005-0000-0000-0000D3010000}"/>
    <cellStyle name="20% - Ênfase4 9" xfId="252" xr:uid="{00000000-0005-0000-0000-0000D4010000}"/>
    <cellStyle name="20% - Ênfase4 9 2" xfId="256" xr:uid="{00000000-0005-0000-0000-0000D5010000}"/>
    <cellStyle name="20% - Ênfase4 9 2 2" xfId="1346" xr:uid="{00000000-0005-0000-0000-0000D6010000}"/>
    <cellStyle name="20% - Ênfase4 9 2 3" xfId="837" xr:uid="{00000000-0005-0000-0000-0000D7010000}"/>
    <cellStyle name="20% - Ênfase4 9 2 4" xfId="1889" xr:uid="{00000000-0005-0000-0000-0000D8010000}"/>
    <cellStyle name="20% - Ênfase4 9 3" xfId="1342" xr:uid="{00000000-0005-0000-0000-0000D9010000}"/>
    <cellStyle name="20% - Ênfase4 9 4" xfId="833" xr:uid="{00000000-0005-0000-0000-0000DA010000}"/>
    <cellStyle name="20% - Ênfase4 9 5" xfId="1885" xr:uid="{00000000-0005-0000-0000-0000DB010000}"/>
    <cellStyle name="20% - Ênfase5 10" xfId="145" xr:uid="{00000000-0005-0000-0000-0000DC010000}"/>
    <cellStyle name="20% - Ênfase5 10 2" xfId="99" xr:uid="{00000000-0005-0000-0000-0000DD010000}"/>
    <cellStyle name="20% - Ênfase5 10 2 2" xfId="1197" xr:uid="{00000000-0005-0000-0000-0000DE010000}"/>
    <cellStyle name="20% - Ênfase5 10 2 3" xfId="687" xr:uid="{00000000-0005-0000-0000-0000DF010000}"/>
    <cellStyle name="20% - Ênfase5 10 2 4" xfId="1740" xr:uid="{00000000-0005-0000-0000-0000E0010000}"/>
    <cellStyle name="20% - Ênfase5 10 3" xfId="1241" xr:uid="{00000000-0005-0000-0000-0000E1010000}"/>
    <cellStyle name="20% - Ênfase5 10 4" xfId="732" xr:uid="{00000000-0005-0000-0000-0000E2010000}"/>
    <cellStyle name="20% - Ênfase5 10 5" xfId="1784" xr:uid="{00000000-0005-0000-0000-0000E3010000}"/>
    <cellStyle name="20% - Ênfase5 11" xfId="197" xr:uid="{00000000-0005-0000-0000-0000E4010000}"/>
    <cellStyle name="20% - Ênfase5 11 2" xfId="1292" xr:uid="{00000000-0005-0000-0000-0000E5010000}"/>
    <cellStyle name="20% - Ênfase5 11 3" xfId="783" xr:uid="{00000000-0005-0000-0000-0000E6010000}"/>
    <cellStyle name="20% - Ênfase5 11 4" xfId="1835" xr:uid="{00000000-0005-0000-0000-0000E7010000}"/>
    <cellStyle name="20% - Ênfase5 12" xfId="205" xr:uid="{00000000-0005-0000-0000-0000E8010000}"/>
    <cellStyle name="20% - Ênfase5 12 2" xfId="1300" xr:uid="{00000000-0005-0000-0000-0000E9010000}"/>
    <cellStyle name="20% - Ênfase5 12 3" xfId="791" xr:uid="{00000000-0005-0000-0000-0000EA010000}"/>
    <cellStyle name="20% - Ênfase5 12 4" xfId="1843" xr:uid="{00000000-0005-0000-0000-0000EB010000}"/>
    <cellStyle name="20% - Ênfase5 13" xfId="258" xr:uid="{00000000-0005-0000-0000-0000EC010000}"/>
    <cellStyle name="20% - Ênfase5 13 2" xfId="1348" xr:uid="{00000000-0005-0000-0000-0000ED010000}"/>
    <cellStyle name="20% - Ênfase5 13 3" xfId="839" xr:uid="{00000000-0005-0000-0000-0000EE010000}"/>
    <cellStyle name="20% - Ênfase5 13 4" xfId="1891" xr:uid="{00000000-0005-0000-0000-0000EF010000}"/>
    <cellStyle name="20% - Ênfase5 14" xfId="260" xr:uid="{00000000-0005-0000-0000-0000F0010000}"/>
    <cellStyle name="20% - Ênfase5 14 2" xfId="1350" xr:uid="{00000000-0005-0000-0000-0000F1010000}"/>
    <cellStyle name="20% - Ênfase5 14 3" xfId="841" xr:uid="{00000000-0005-0000-0000-0000F2010000}"/>
    <cellStyle name="20% - Ênfase5 14 4" xfId="1893" xr:uid="{00000000-0005-0000-0000-0000F3010000}"/>
    <cellStyle name="20% - Ênfase5 15" xfId="262" xr:uid="{00000000-0005-0000-0000-0000F4010000}"/>
    <cellStyle name="20% - Ênfase5 15 2" xfId="1352" xr:uid="{00000000-0005-0000-0000-0000F5010000}"/>
    <cellStyle name="20% - Ênfase5 15 3" xfId="843" xr:uid="{00000000-0005-0000-0000-0000F6010000}"/>
    <cellStyle name="20% - Ênfase5 15 4" xfId="1895" xr:uid="{00000000-0005-0000-0000-0000F7010000}"/>
    <cellStyle name="20% - Ênfase5 16" xfId="265" xr:uid="{00000000-0005-0000-0000-0000F8010000}"/>
    <cellStyle name="20% - Ênfase5 16 2" xfId="1355" xr:uid="{00000000-0005-0000-0000-0000F9010000}"/>
    <cellStyle name="20% - Ênfase5 16 3" xfId="846" xr:uid="{00000000-0005-0000-0000-0000FA010000}"/>
    <cellStyle name="20% - Ênfase5 16 4" xfId="1898" xr:uid="{00000000-0005-0000-0000-0000FB010000}"/>
    <cellStyle name="20% - Ênfase5 17" xfId="31" xr:uid="{00000000-0005-0000-0000-0000FC010000}"/>
    <cellStyle name="20% - Ênfase5 17 2" xfId="1134" xr:uid="{00000000-0005-0000-0000-0000FD010000}"/>
    <cellStyle name="20% - Ênfase5 17 3" xfId="626" xr:uid="{00000000-0005-0000-0000-0000FE010000}"/>
    <cellStyle name="20% - Ênfase5 17 4" xfId="1680" xr:uid="{00000000-0005-0000-0000-0000FF010000}"/>
    <cellStyle name="20% - Ênfase5 18" xfId="35" xr:uid="{00000000-0005-0000-0000-000000020000}"/>
    <cellStyle name="20% - Ênfase5 18 2" xfId="1137" xr:uid="{00000000-0005-0000-0000-000001020000}"/>
    <cellStyle name="20% - Ênfase5 18 3" xfId="629" xr:uid="{00000000-0005-0000-0000-000002020000}"/>
    <cellStyle name="20% - Ênfase5 18 4" xfId="1683" xr:uid="{00000000-0005-0000-0000-000003020000}"/>
    <cellStyle name="20% - Ênfase5 19" xfId="17" xr:uid="{00000000-0005-0000-0000-000004020000}"/>
    <cellStyle name="20% - Ênfase5 19 2" xfId="1123" xr:uid="{00000000-0005-0000-0000-000005020000}"/>
    <cellStyle name="20% - Ênfase5 19 3" xfId="615" xr:uid="{00000000-0005-0000-0000-000006020000}"/>
    <cellStyle name="20% - Ênfase5 19 4" xfId="1669" xr:uid="{00000000-0005-0000-0000-000007020000}"/>
    <cellStyle name="20% - Ênfase5 2" xfId="268" xr:uid="{00000000-0005-0000-0000-000008020000}"/>
    <cellStyle name="20% - Ênfase5 2 2" xfId="270" xr:uid="{00000000-0005-0000-0000-000009020000}"/>
    <cellStyle name="20% - Ênfase5 2 2 2" xfId="1360" xr:uid="{00000000-0005-0000-0000-00000A020000}"/>
    <cellStyle name="20% - Ênfase5 2 2 3" xfId="851" xr:uid="{00000000-0005-0000-0000-00000B020000}"/>
    <cellStyle name="20% - Ênfase5 2 2 4" xfId="1903" xr:uid="{00000000-0005-0000-0000-00000C020000}"/>
    <cellStyle name="20% - Ênfase5 2 3" xfId="1358" xr:uid="{00000000-0005-0000-0000-00000D020000}"/>
    <cellStyle name="20% - Ênfase5 2 4" xfId="849" xr:uid="{00000000-0005-0000-0000-00000E020000}"/>
    <cellStyle name="20% - Ênfase5 2 5" xfId="1901" xr:uid="{00000000-0005-0000-0000-00000F020000}"/>
    <cellStyle name="20% - Ênfase5 20" xfId="263" xr:uid="{00000000-0005-0000-0000-000010020000}"/>
    <cellStyle name="20% - Ênfase5 20 2" xfId="1353" xr:uid="{00000000-0005-0000-0000-000011020000}"/>
    <cellStyle name="20% - Ênfase5 20 3" xfId="844" xr:uid="{00000000-0005-0000-0000-000012020000}"/>
    <cellStyle name="20% - Ênfase5 20 4" xfId="1896" xr:uid="{00000000-0005-0000-0000-000013020000}"/>
    <cellStyle name="20% - Ênfase5 21" xfId="266" xr:uid="{00000000-0005-0000-0000-000014020000}"/>
    <cellStyle name="20% - Ênfase5 21 2" xfId="1356" xr:uid="{00000000-0005-0000-0000-000015020000}"/>
    <cellStyle name="20% - Ênfase5 21 3" xfId="847" xr:uid="{00000000-0005-0000-0000-000016020000}"/>
    <cellStyle name="20% - Ênfase5 21 4" xfId="1899" xr:uid="{00000000-0005-0000-0000-000017020000}"/>
    <cellStyle name="20% - Ênfase5 22" xfId="32" xr:uid="{00000000-0005-0000-0000-000018020000}"/>
    <cellStyle name="20% - Ênfase5 3" xfId="272" xr:uid="{00000000-0005-0000-0000-000019020000}"/>
    <cellStyle name="20% - Ênfase5 3 2" xfId="169" xr:uid="{00000000-0005-0000-0000-00001A020000}"/>
    <cellStyle name="20% - Ênfase5 3 2 2" xfId="1265" xr:uid="{00000000-0005-0000-0000-00001B020000}"/>
    <cellStyle name="20% - Ênfase5 3 2 3" xfId="756" xr:uid="{00000000-0005-0000-0000-00001C020000}"/>
    <cellStyle name="20% - Ênfase5 3 2 4" xfId="1808" xr:uid="{00000000-0005-0000-0000-00001D020000}"/>
    <cellStyle name="20% - Ênfase5 3 3" xfId="1362" xr:uid="{00000000-0005-0000-0000-00001E020000}"/>
    <cellStyle name="20% - Ênfase5 3 4" xfId="853" xr:uid="{00000000-0005-0000-0000-00001F020000}"/>
    <cellStyle name="20% - Ênfase5 3 5" xfId="1905" xr:uid="{00000000-0005-0000-0000-000020020000}"/>
    <cellStyle name="20% - Ênfase5 4" xfId="274" xr:uid="{00000000-0005-0000-0000-000021020000}"/>
    <cellStyle name="20% - Ênfase5 4 2" xfId="278" xr:uid="{00000000-0005-0000-0000-000022020000}"/>
    <cellStyle name="20% - Ênfase5 4 2 2" xfId="1367" xr:uid="{00000000-0005-0000-0000-000023020000}"/>
    <cellStyle name="20% - Ênfase5 4 2 3" xfId="858" xr:uid="{00000000-0005-0000-0000-000024020000}"/>
    <cellStyle name="20% - Ênfase5 4 2 4" xfId="1910" xr:uid="{00000000-0005-0000-0000-000025020000}"/>
    <cellStyle name="20% - Ênfase5 4 3" xfId="1364" xr:uid="{00000000-0005-0000-0000-000026020000}"/>
    <cellStyle name="20% - Ênfase5 4 4" xfId="855" xr:uid="{00000000-0005-0000-0000-000027020000}"/>
    <cellStyle name="20% - Ênfase5 4 5" xfId="1907" xr:uid="{00000000-0005-0000-0000-000028020000}"/>
    <cellStyle name="20% - Ênfase5 5" xfId="280" xr:uid="{00000000-0005-0000-0000-000029020000}"/>
    <cellStyle name="20% - Ênfase5 5 2" xfId="282" xr:uid="{00000000-0005-0000-0000-00002A020000}"/>
    <cellStyle name="20% - Ênfase5 5 2 2" xfId="1371" xr:uid="{00000000-0005-0000-0000-00002B020000}"/>
    <cellStyle name="20% - Ênfase5 5 2 3" xfId="862" xr:uid="{00000000-0005-0000-0000-00002C020000}"/>
    <cellStyle name="20% - Ênfase5 5 2 4" xfId="1914" xr:uid="{00000000-0005-0000-0000-00002D020000}"/>
    <cellStyle name="20% - Ênfase5 5 3" xfId="1369" xr:uid="{00000000-0005-0000-0000-00002E020000}"/>
    <cellStyle name="20% - Ênfase5 5 4" xfId="860" xr:uid="{00000000-0005-0000-0000-00002F020000}"/>
    <cellStyle name="20% - Ênfase5 5 5" xfId="1912" xr:uid="{00000000-0005-0000-0000-000030020000}"/>
    <cellStyle name="20% - Ênfase5 6" xfId="284" xr:uid="{00000000-0005-0000-0000-000031020000}"/>
    <cellStyle name="20% - Ênfase5 6 2" xfId="286" xr:uid="{00000000-0005-0000-0000-000032020000}"/>
    <cellStyle name="20% - Ênfase5 6 2 2" xfId="1375" xr:uid="{00000000-0005-0000-0000-000033020000}"/>
    <cellStyle name="20% - Ênfase5 6 2 3" xfId="866" xr:uid="{00000000-0005-0000-0000-000034020000}"/>
    <cellStyle name="20% - Ênfase5 6 2 4" xfId="1918" xr:uid="{00000000-0005-0000-0000-000035020000}"/>
    <cellStyle name="20% - Ênfase5 6 3" xfId="1373" xr:uid="{00000000-0005-0000-0000-000036020000}"/>
    <cellStyle name="20% - Ênfase5 6 4" xfId="864" xr:uid="{00000000-0005-0000-0000-000037020000}"/>
    <cellStyle name="20% - Ênfase5 6 5" xfId="1916" xr:uid="{00000000-0005-0000-0000-000038020000}"/>
    <cellStyle name="20% - Ênfase5 7" xfId="155" xr:uid="{00000000-0005-0000-0000-000039020000}"/>
    <cellStyle name="20% - Ênfase5 7 2" xfId="288" xr:uid="{00000000-0005-0000-0000-00003A020000}"/>
    <cellStyle name="20% - Ênfase5 7 2 2" xfId="1377" xr:uid="{00000000-0005-0000-0000-00003B020000}"/>
    <cellStyle name="20% - Ênfase5 7 2 3" xfId="868" xr:uid="{00000000-0005-0000-0000-00003C020000}"/>
    <cellStyle name="20% - Ênfase5 7 2 4" xfId="1920" xr:uid="{00000000-0005-0000-0000-00003D020000}"/>
    <cellStyle name="20% - Ênfase5 7 3" xfId="1251" xr:uid="{00000000-0005-0000-0000-00003E020000}"/>
    <cellStyle name="20% - Ênfase5 7 4" xfId="742" xr:uid="{00000000-0005-0000-0000-00003F020000}"/>
    <cellStyle name="20% - Ênfase5 7 5" xfId="1794" xr:uid="{00000000-0005-0000-0000-000040020000}"/>
    <cellStyle name="20% - Ênfase5 8" xfId="290" xr:uid="{00000000-0005-0000-0000-000041020000}"/>
    <cellStyle name="20% - Ênfase5 8 2" xfId="212" xr:uid="{00000000-0005-0000-0000-000042020000}"/>
    <cellStyle name="20% - Ênfase5 8 2 2" xfId="1307" xr:uid="{00000000-0005-0000-0000-000043020000}"/>
    <cellStyle name="20% - Ênfase5 8 2 3" xfId="798" xr:uid="{00000000-0005-0000-0000-000044020000}"/>
    <cellStyle name="20% - Ênfase5 8 2 4" xfId="1850" xr:uid="{00000000-0005-0000-0000-000045020000}"/>
    <cellStyle name="20% - Ênfase5 8 3" xfId="1379" xr:uid="{00000000-0005-0000-0000-000046020000}"/>
    <cellStyle name="20% - Ênfase5 8 4" xfId="870" xr:uid="{00000000-0005-0000-0000-000047020000}"/>
    <cellStyle name="20% - Ênfase5 8 5" xfId="1922" xr:uid="{00000000-0005-0000-0000-000048020000}"/>
    <cellStyle name="20% - Ênfase5 9" xfId="291" xr:uid="{00000000-0005-0000-0000-000049020000}"/>
    <cellStyle name="20% - Ênfase5 9 2" xfId="295" xr:uid="{00000000-0005-0000-0000-00004A020000}"/>
    <cellStyle name="20% - Ênfase5 9 2 2" xfId="1383" xr:uid="{00000000-0005-0000-0000-00004B020000}"/>
    <cellStyle name="20% - Ênfase5 9 2 3" xfId="874" xr:uid="{00000000-0005-0000-0000-00004C020000}"/>
    <cellStyle name="20% - Ênfase5 9 2 4" xfId="1926" xr:uid="{00000000-0005-0000-0000-00004D020000}"/>
    <cellStyle name="20% - Ênfase5 9 3" xfId="1380" xr:uid="{00000000-0005-0000-0000-00004E020000}"/>
    <cellStyle name="20% - Ênfase5 9 4" xfId="871" xr:uid="{00000000-0005-0000-0000-00004F020000}"/>
    <cellStyle name="20% - Ênfase5 9 5" xfId="1923" xr:uid="{00000000-0005-0000-0000-000050020000}"/>
    <cellStyle name="20% - Ênfase6 10" xfId="297" xr:uid="{00000000-0005-0000-0000-000051020000}"/>
    <cellStyle name="20% - Ênfase6 10 2" xfId="298" xr:uid="{00000000-0005-0000-0000-000052020000}"/>
    <cellStyle name="20% - Ênfase6 10 2 2" xfId="1386" xr:uid="{00000000-0005-0000-0000-000053020000}"/>
    <cellStyle name="20% - Ênfase6 10 2 3" xfId="877" xr:uid="{00000000-0005-0000-0000-000054020000}"/>
    <cellStyle name="20% - Ênfase6 10 2 4" xfId="1929" xr:uid="{00000000-0005-0000-0000-000055020000}"/>
    <cellStyle name="20% - Ênfase6 10 3" xfId="1385" xr:uid="{00000000-0005-0000-0000-000056020000}"/>
    <cellStyle name="20% - Ênfase6 10 4" xfId="876" xr:uid="{00000000-0005-0000-0000-000057020000}"/>
    <cellStyle name="20% - Ênfase6 10 5" xfId="1928" xr:uid="{00000000-0005-0000-0000-000058020000}"/>
    <cellStyle name="20% - Ênfase6 11" xfId="235" xr:uid="{00000000-0005-0000-0000-000059020000}"/>
    <cellStyle name="20% - Ênfase6 11 2" xfId="1325" xr:uid="{00000000-0005-0000-0000-00005A020000}"/>
    <cellStyle name="20% - Ênfase6 11 3" xfId="816" xr:uid="{00000000-0005-0000-0000-00005B020000}"/>
    <cellStyle name="20% - Ênfase6 11 4" xfId="1868" xr:uid="{00000000-0005-0000-0000-00005C020000}"/>
    <cellStyle name="20% - Ênfase6 12" xfId="299" xr:uid="{00000000-0005-0000-0000-00005D020000}"/>
    <cellStyle name="20% - Ênfase6 12 2" xfId="1387" xr:uid="{00000000-0005-0000-0000-00005E020000}"/>
    <cellStyle name="20% - Ênfase6 12 3" xfId="878" xr:uid="{00000000-0005-0000-0000-00005F020000}"/>
    <cellStyle name="20% - Ênfase6 12 4" xfId="1930" xr:uid="{00000000-0005-0000-0000-000060020000}"/>
    <cellStyle name="20% - Ênfase6 13" xfId="300" xr:uid="{00000000-0005-0000-0000-000061020000}"/>
    <cellStyle name="20% - Ênfase6 13 2" xfId="1388" xr:uid="{00000000-0005-0000-0000-000062020000}"/>
    <cellStyle name="20% - Ênfase6 13 3" xfId="879" xr:uid="{00000000-0005-0000-0000-000063020000}"/>
    <cellStyle name="20% - Ênfase6 13 4" xfId="1931" xr:uid="{00000000-0005-0000-0000-000064020000}"/>
    <cellStyle name="20% - Ênfase6 14" xfId="301" xr:uid="{00000000-0005-0000-0000-000065020000}"/>
    <cellStyle name="20% - Ênfase6 14 2" xfId="1389" xr:uid="{00000000-0005-0000-0000-000066020000}"/>
    <cellStyle name="20% - Ênfase6 14 3" xfId="880" xr:uid="{00000000-0005-0000-0000-000067020000}"/>
    <cellStyle name="20% - Ênfase6 14 4" xfId="1932" xr:uid="{00000000-0005-0000-0000-000068020000}"/>
    <cellStyle name="20% - Ênfase6 15" xfId="302" xr:uid="{00000000-0005-0000-0000-000069020000}"/>
    <cellStyle name="20% - Ênfase6 15 2" xfId="1390" xr:uid="{00000000-0005-0000-0000-00006A020000}"/>
    <cellStyle name="20% - Ênfase6 15 3" xfId="881" xr:uid="{00000000-0005-0000-0000-00006B020000}"/>
    <cellStyle name="20% - Ênfase6 15 4" xfId="1933" xr:uid="{00000000-0005-0000-0000-00006C020000}"/>
    <cellStyle name="20% - Ênfase6 16" xfId="304" xr:uid="{00000000-0005-0000-0000-00006D020000}"/>
    <cellStyle name="20% - Ênfase6 16 2" xfId="1392" xr:uid="{00000000-0005-0000-0000-00006E020000}"/>
    <cellStyle name="20% - Ênfase6 16 3" xfId="883" xr:uid="{00000000-0005-0000-0000-00006F020000}"/>
    <cellStyle name="20% - Ênfase6 16 4" xfId="1935" xr:uid="{00000000-0005-0000-0000-000070020000}"/>
    <cellStyle name="20% - Ênfase6 17" xfId="306" xr:uid="{00000000-0005-0000-0000-000071020000}"/>
    <cellStyle name="20% - Ênfase6 17 2" xfId="1394" xr:uid="{00000000-0005-0000-0000-000072020000}"/>
    <cellStyle name="20% - Ênfase6 17 3" xfId="885" xr:uid="{00000000-0005-0000-0000-000073020000}"/>
    <cellStyle name="20% - Ênfase6 17 4" xfId="1937" xr:uid="{00000000-0005-0000-0000-000074020000}"/>
    <cellStyle name="20% - Ênfase6 18" xfId="308" xr:uid="{00000000-0005-0000-0000-000075020000}"/>
    <cellStyle name="20% - Ênfase6 18 2" xfId="1395" xr:uid="{00000000-0005-0000-0000-000076020000}"/>
    <cellStyle name="20% - Ênfase6 18 3" xfId="886" xr:uid="{00000000-0005-0000-0000-000077020000}"/>
    <cellStyle name="20% - Ênfase6 18 4" xfId="1938" xr:uid="{00000000-0005-0000-0000-000078020000}"/>
    <cellStyle name="20% - Ênfase6 19" xfId="309" xr:uid="{00000000-0005-0000-0000-000079020000}"/>
    <cellStyle name="20% - Ênfase6 19 2" xfId="1396" xr:uid="{00000000-0005-0000-0000-00007A020000}"/>
    <cellStyle name="20% - Ênfase6 19 3" xfId="887" xr:uid="{00000000-0005-0000-0000-00007B020000}"/>
    <cellStyle name="20% - Ênfase6 19 4" xfId="1939" xr:uid="{00000000-0005-0000-0000-00007C020000}"/>
    <cellStyle name="20% - Ênfase6 2" xfId="36" xr:uid="{00000000-0005-0000-0000-00007D020000}"/>
    <cellStyle name="20% - Ênfase6 2 2" xfId="310" xr:uid="{00000000-0005-0000-0000-00007E020000}"/>
    <cellStyle name="20% - Ênfase6 2 2 2" xfId="1397" xr:uid="{00000000-0005-0000-0000-00007F020000}"/>
    <cellStyle name="20% - Ênfase6 2 2 3" xfId="888" xr:uid="{00000000-0005-0000-0000-000080020000}"/>
    <cellStyle name="20% - Ênfase6 2 2 4" xfId="1940" xr:uid="{00000000-0005-0000-0000-000081020000}"/>
    <cellStyle name="20% - Ênfase6 2 3" xfId="1138" xr:uid="{00000000-0005-0000-0000-000082020000}"/>
    <cellStyle name="20% - Ênfase6 2 4" xfId="630" xr:uid="{00000000-0005-0000-0000-000083020000}"/>
    <cellStyle name="20% - Ênfase6 2 5" xfId="1684" xr:uid="{00000000-0005-0000-0000-000084020000}"/>
    <cellStyle name="20% - Ênfase6 20" xfId="303" xr:uid="{00000000-0005-0000-0000-000085020000}"/>
    <cellStyle name="20% - Ênfase6 20 2" xfId="1391" xr:uid="{00000000-0005-0000-0000-000086020000}"/>
    <cellStyle name="20% - Ênfase6 20 3" xfId="882" xr:uid="{00000000-0005-0000-0000-000087020000}"/>
    <cellStyle name="20% - Ênfase6 20 4" xfId="1934" xr:uid="{00000000-0005-0000-0000-000088020000}"/>
    <cellStyle name="20% - Ênfase6 21" xfId="305" xr:uid="{00000000-0005-0000-0000-000089020000}"/>
    <cellStyle name="20% - Ênfase6 21 2" xfId="1393" xr:uid="{00000000-0005-0000-0000-00008A020000}"/>
    <cellStyle name="20% - Ênfase6 21 3" xfId="884" xr:uid="{00000000-0005-0000-0000-00008B020000}"/>
    <cellStyle name="20% - Ênfase6 21 4" xfId="1936" xr:uid="{00000000-0005-0000-0000-00008C020000}"/>
    <cellStyle name="20% - Ênfase6 22" xfId="307" xr:uid="{00000000-0005-0000-0000-00008D020000}"/>
    <cellStyle name="20% - Ênfase6 3" xfId="30" xr:uid="{00000000-0005-0000-0000-00008E020000}"/>
    <cellStyle name="20% - Ênfase6 3 2" xfId="311" xr:uid="{00000000-0005-0000-0000-00008F020000}"/>
    <cellStyle name="20% - Ênfase6 3 2 2" xfId="1398" xr:uid="{00000000-0005-0000-0000-000090020000}"/>
    <cellStyle name="20% - Ênfase6 3 2 3" xfId="889" xr:uid="{00000000-0005-0000-0000-000091020000}"/>
    <cellStyle name="20% - Ênfase6 3 2 4" xfId="1941" xr:uid="{00000000-0005-0000-0000-000092020000}"/>
    <cellStyle name="20% - Ênfase6 3 3" xfId="1133" xr:uid="{00000000-0005-0000-0000-000093020000}"/>
    <cellStyle name="20% - Ênfase6 3 4" xfId="625" xr:uid="{00000000-0005-0000-0000-000094020000}"/>
    <cellStyle name="20% - Ênfase6 3 5" xfId="1679" xr:uid="{00000000-0005-0000-0000-000095020000}"/>
    <cellStyle name="20% - Ênfase6 4" xfId="34" xr:uid="{00000000-0005-0000-0000-000096020000}"/>
    <cellStyle name="20% - Ênfase6 4 2" xfId="312" xr:uid="{00000000-0005-0000-0000-000097020000}"/>
    <cellStyle name="20% - Ênfase6 4 2 2" xfId="1399" xr:uid="{00000000-0005-0000-0000-000098020000}"/>
    <cellStyle name="20% - Ênfase6 4 2 3" xfId="890" xr:uid="{00000000-0005-0000-0000-000099020000}"/>
    <cellStyle name="20% - Ênfase6 4 2 4" xfId="1942" xr:uid="{00000000-0005-0000-0000-00009A020000}"/>
    <cellStyle name="20% - Ênfase6 4 3" xfId="1136" xr:uid="{00000000-0005-0000-0000-00009B020000}"/>
    <cellStyle name="20% - Ênfase6 4 4" xfId="628" xr:uid="{00000000-0005-0000-0000-00009C020000}"/>
    <cellStyle name="20% - Ênfase6 4 5" xfId="1682" xr:uid="{00000000-0005-0000-0000-00009D020000}"/>
    <cellStyle name="20% - Ênfase6 5" xfId="314" xr:uid="{00000000-0005-0000-0000-00009E020000}"/>
    <cellStyle name="20% - Ênfase6 5 2" xfId="316" xr:uid="{00000000-0005-0000-0000-00009F020000}"/>
    <cellStyle name="20% - Ênfase6 5 2 2" xfId="1403" xr:uid="{00000000-0005-0000-0000-0000A0020000}"/>
    <cellStyle name="20% - Ênfase6 5 2 3" xfId="894" xr:uid="{00000000-0005-0000-0000-0000A1020000}"/>
    <cellStyle name="20% - Ênfase6 5 2 4" xfId="1946" xr:uid="{00000000-0005-0000-0000-0000A2020000}"/>
    <cellStyle name="20% - Ênfase6 5 3" xfId="1401" xr:uid="{00000000-0005-0000-0000-0000A3020000}"/>
    <cellStyle name="20% - Ênfase6 5 4" xfId="892" xr:uid="{00000000-0005-0000-0000-0000A4020000}"/>
    <cellStyle name="20% - Ênfase6 5 5" xfId="1944" xr:uid="{00000000-0005-0000-0000-0000A5020000}"/>
    <cellStyle name="20% - Ênfase6 6" xfId="317" xr:uid="{00000000-0005-0000-0000-0000A6020000}"/>
    <cellStyle name="20% - Ênfase6 6 2" xfId="318" xr:uid="{00000000-0005-0000-0000-0000A7020000}"/>
    <cellStyle name="20% - Ênfase6 6 2 2" xfId="1405" xr:uid="{00000000-0005-0000-0000-0000A8020000}"/>
    <cellStyle name="20% - Ênfase6 6 2 3" xfId="896" xr:uid="{00000000-0005-0000-0000-0000A9020000}"/>
    <cellStyle name="20% - Ênfase6 6 2 4" xfId="1948" xr:uid="{00000000-0005-0000-0000-0000AA020000}"/>
    <cellStyle name="20% - Ênfase6 6 3" xfId="1404" xr:uid="{00000000-0005-0000-0000-0000AB020000}"/>
    <cellStyle name="20% - Ênfase6 6 4" xfId="895" xr:uid="{00000000-0005-0000-0000-0000AC020000}"/>
    <cellStyle name="20% - Ênfase6 6 5" xfId="1947" xr:uid="{00000000-0005-0000-0000-0000AD020000}"/>
    <cellStyle name="20% - Ênfase6 7" xfId="160" xr:uid="{00000000-0005-0000-0000-0000AE020000}"/>
    <cellStyle name="20% - Ênfase6 7 2" xfId="23" xr:uid="{00000000-0005-0000-0000-0000AF020000}"/>
    <cellStyle name="20% - Ênfase6 7 2 2" xfId="1128" xr:uid="{00000000-0005-0000-0000-0000B0020000}"/>
    <cellStyle name="20% - Ênfase6 7 2 3" xfId="620" xr:uid="{00000000-0005-0000-0000-0000B1020000}"/>
    <cellStyle name="20% - Ênfase6 7 2 4" xfId="1674" xr:uid="{00000000-0005-0000-0000-0000B2020000}"/>
    <cellStyle name="20% - Ênfase6 7 3" xfId="1256" xr:uid="{00000000-0005-0000-0000-0000B3020000}"/>
    <cellStyle name="20% - Ênfase6 7 4" xfId="747" xr:uid="{00000000-0005-0000-0000-0000B4020000}"/>
    <cellStyle name="20% - Ênfase6 7 5" xfId="1799" xr:uid="{00000000-0005-0000-0000-0000B5020000}"/>
    <cellStyle name="20% - Ênfase6 8" xfId="319" xr:uid="{00000000-0005-0000-0000-0000B6020000}"/>
    <cellStyle name="20% - Ênfase6 8 2" xfId="321" xr:uid="{00000000-0005-0000-0000-0000B7020000}"/>
    <cellStyle name="20% - Ênfase6 8 2 2" xfId="1408" xr:uid="{00000000-0005-0000-0000-0000B8020000}"/>
    <cellStyle name="20% - Ênfase6 8 2 3" xfId="899" xr:uid="{00000000-0005-0000-0000-0000B9020000}"/>
    <cellStyle name="20% - Ênfase6 8 2 4" xfId="1951" xr:uid="{00000000-0005-0000-0000-0000BA020000}"/>
    <cellStyle name="20% - Ênfase6 8 3" xfId="1406" xr:uid="{00000000-0005-0000-0000-0000BB020000}"/>
    <cellStyle name="20% - Ênfase6 8 4" xfId="897" xr:uid="{00000000-0005-0000-0000-0000BC020000}"/>
    <cellStyle name="20% - Ênfase6 8 5" xfId="1949" xr:uid="{00000000-0005-0000-0000-0000BD020000}"/>
    <cellStyle name="20% - Ênfase6 9" xfId="322" xr:uid="{00000000-0005-0000-0000-0000BE020000}"/>
    <cellStyle name="20% - Ênfase6 9 2" xfId="39" xr:uid="{00000000-0005-0000-0000-0000BF020000}"/>
    <cellStyle name="20% - Ênfase6 9 2 2" xfId="1141" xr:uid="{00000000-0005-0000-0000-0000C0020000}"/>
    <cellStyle name="20% - Ênfase6 9 2 3" xfId="632" xr:uid="{00000000-0005-0000-0000-0000C1020000}"/>
    <cellStyle name="20% - Ênfase6 9 2 4" xfId="1686" xr:uid="{00000000-0005-0000-0000-0000C2020000}"/>
    <cellStyle name="20% - Ênfase6 9 3" xfId="1409" xr:uid="{00000000-0005-0000-0000-0000C3020000}"/>
    <cellStyle name="20% - Ênfase6 9 4" xfId="900" xr:uid="{00000000-0005-0000-0000-0000C4020000}"/>
    <cellStyle name="20% - Ênfase6 9 5" xfId="1952" xr:uid="{00000000-0005-0000-0000-0000C5020000}"/>
    <cellStyle name="40% - Ênfase1 10" xfId="324" xr:uid="{00000000-0005-0000-0000-0000C6020000}"/>
    <cellStyle name="40% - Ênfase1 10 2" xfId="325" xr:uid="{00000000-0005-0000-0000-0000C7020000}"/>
    <cellStyle name="40% - Ênfase1 10 2 2" xfId="1412" xr:uid="{00000000-0005-0000-0000-0000C8020000}"/>
    <cellStyle name="40% - Ênfase1 10 2 3" xfId="903" xr:uid="{00000000-0005-0000-0000-0000C9020000}"/>
    <cellStyle name="40% - Ênfase1 10 2 4" xfId="1955" xr:uid="{00000000-0005-0000-0000-0000CA020000}"/>
    <cellStyle name="40% - Ênfase1 10 3" xfId="1411" xr:uid="{00000000-0005-0000-0000-0000CB020000}"/>
    <cellStyle name="40% - Ênfase1 10 4" xfId="902" xr:uid="{00000000-0005-0000-0000-0000CC020000}"/>
    <cellStyle name="40% - Ênfase1 10 5" xfId="1954" xr:uid="{00000000-0005-0000-0000-0000CD020000}"/>
    <cellStyle name="40% - Ênfase1 11" xfId="326" xr:uid="{00000000-0005-0000-0000-0000CE020000}"/>
    <cellStyle name="40% - Ênfase1 11 2" xfId="327" xr:uid="{00000000-0005-0000-0000-0000CF020000}"/>
    <cellStyle name="40% - Ênfase1 11 2 2" xfId="1414" xr:uid="{00000000-0005-0000-0000-0000D0020000}"/>
    <cellStyle name="40% - Ênfase1 11 2 3" xfId="905" xr:uid="{00000000-0005-0000-0000-0000D1020000}"/>
    <cellStyle name="40% - Ênfase1 11 2 4" xfId="1957" xr:uid="{00000000-0005-0000-0000-0000D2020000}"/>
    <cellStyle name="40% - Ênfase1 11 3" xfId="1413" xr:uid="{00000000-0005-0000-0000-0000D3020000}"/>
    <cellStyle name="40% - Ênfase1 11 4" xfId="904" xr:uid="{00000000-0005-0000-0000-0000D4020000}"/>
    <cellStyle name="40% - Ênfase1 11 5" xfId="1956" xr:uid="{00000000-0005-0000-0000-0000D5020000}"/>
    <cellStyle name="40% - Ênfase1 12" xfId="5" xr:uid="{00000000-0005-0000-0000-0000D6020000}"/>
    <cellStyle name="40% - Ênfase1 12 2" xfId="1115" xr:uid="{00000000-0005-0000-0000-0000D7020000}"/>
    <cellStyle name="40% - Ênfase1 12 3" xfId="607" xr:uid="{00000000-0005-0000-0000-0000D8020000}"/>
    <cellStyle name="40% - Ênfase1 12 4" xfId="1661" xr:uid="{00000000-0005-0000-0000-0000D9020000}"/>
    <cellStyle name="40% - Ênfase1 13" xfId="328" xr:uid="{00000000-0005-0000-0000-0000DA020000}"/>
    <cellStyle name="40% - Ênfase1 13 2" xfId="1415" xr:uid="{00000000-0005-0000-0000-0000DB020000}"/>
    <cellStyle name="40% - Ênfase1 13 3" xfId="906" xr:uid="{00000000-0005-0000-0000-0000DC020000}"/>
    <cellStyle name="40% - Ênfase1 13 4" xfId="1958" xr:uid="{00000000-0005-0000-0000-0000DD020000}"/>
    <cellStyle name="40% - Ênfase1 14" xfId="331" xr:uid="{00000000-0005-0000-0000-0000DE020000}"/>
    <cellStyle name="40% - Ênfase1 14 2" xfId="1418" xr:uid="{00000000-0005-0000-0000-0000DF020000}"/>
    <cellStyle name="40% - Ênfase1 14 3" xfId="908" xr:uid="{00000000-0005-0000-0000-0000E0020000}"/>
    <cellStyle name="40% - Ênfase1 14 4" xfId="1960" xr:uid="{00000000-0005-0000-0000-0000E1020000}"/>
    <cellStyle name="40% - Ênfase1 15" xfId="63" xr:uid="{00000000-0005-0000-0000-0000E2020000}"/>
    <cellStyle name="40% - Ênfase1 15 2" xfId="1162" xr:uid="{00000000-0005-0000-0000-0000E3020000}"/>
    <cellStyle name="40% - Ênfase1 15 3" xfId="652" xr:uid="{00000000-0005-0000-0000-0000E4020000}"/>
    <cellStyle name="40% - Ênfase1 15 4" xfId="1706" xr:uid="{00000000-0005-0000-0000-0000E5020000}"/>
    <cellStyle name="40% - Ênfase1 16" xfId="332" xr:uid="{00000000-0005-0000-0000-0000E6020000}"/>
    <cellStyle name="40% - Ênfase1 16 2" xfId="1419" xr:uid="{00000000-0005-0000-0000-0000E7020000}"/>
    <cellStyle name="40% - Ênfase1 16 3" xfId="909" xr:uid="{00000000-0005-0000-0000-0000E8020000}"/>
    <cellStyle name="40% - Ênfase1 16 4" xfId="1961" xr:uid="{00000000-0005-0000-0000-0000E9020000}"/>
    <cellStyle name="40% - Ênfase1 17" xfId="254" xr:uid="{00000000-0005-0000-0000-0000EA020000}"/>
    <cellStyle name="40% - Ênfase1 17 2" xfId="1344" xr:uid="{00000000-0005-0000-0000-0000EB020000}"/>
    <cellStyle name="40% - Ênfase1 17 3" xfId="835" xr:uid="{00000000-0005-0000-0000-0000EC020000}"/>
    <cellStyle name="40% - Ênfase1 17 4" xfId="1887" xr:uid="{00000000-0005-0000-0000-0000ED020000}"/>
    <cellStyle name="40% - Ênfase1 18" xfId="334" xr:uid="{00000000-0005-0000-0000-0000EE020000}"/>
    <cellStyle name="40% - Ênfase1 18 2" xfId="1421" xr:uid="{00000000-0005-0000-0000-0000EF020000}"/>
    <cellStyle name="40% - Ênfase1 18 3" xfId="911" xr:uid="{00000000-0005-0000-0000-0000F0020000}"/>
    <cellStyle name="40% - Ênfase1 18 4" xfId="1963" xr:uid="{00000000-0005-0000-0000-0000F1020000}"/>
    <cellStyle name="40% - Ênfase1 19" xfId="336" xr:uid="{00000000-0005-0000-0000-0000F2020000}"/>
    <cellStyle name="40% - Ênfase1 19 2" xfId="1422" xr:uid="{00000000-0005-0000-0000-0000F3020000}"/>
    <cellStyle name="40% - Ênfase1 19 3" xfId="912" xr:uid="{00000000-0005-0000-0000-0000F4020000}"/>
    <cellStyle name="40% - Ênfase1 19 4" xfId="1964" xr:uid="{00000000-0005-0000-0000-0000F5020000}"/>
    <cellStyle name="40% - Ênfase1 2" xfId="340" xr:uid="{00000000-0005-0000-0000-0000F6020000}"/>
    <cellStyle name="40% - Ênfase1 2 2" xfId="341" xr:uid="{00000000-0005-0000-0000-0000F7020000}"/>
    <cellStyle name="40% - Ênfase1 2 2 2" xfId="1426" xr:uid="{00000000-0005-0000-0000-0000F8020000}"/>
    <cellStyle name="40% - Ênfase1 2 2 3" xfId="916" xr:uid="{00000000-0005-0000-0000-0000F9020000}"/>
    <cellStyle name="40% - Ênfase1 2 2 4" xfId="1968" xr:uid="{00000000-0005-0000-0000-0000FA020000}"/>
    <cellStyle name="40% - Ênfase1 2 3" xfId="1425" xr:uid="{00000000-0005-0000-0000-0000FB020000}"/>
    <cellStyle name="40% - Ênfase1 2 4" xfId="915" xr:uid="{00000000-0005-0000-0000-0000FC020000}"/>
    <cellStyle name="40% - Ênfase1 2 5" xfId="1967" xr:uid="{00000000-0005-0000-0000-0000FD020000}"/>
    <cellStyle name="40% - Ênfase1 20" xfId="64" xr:uid="{00000000-0005-0000-0000-0000FE020000}"/>
    <cellStyle name="40% - Ênfase1 20 2" xfId="1163" xr:uid="{00000000-0005-0000-0000-0000FF020000}"/>
    <cellStyle name="40% - Ênfase1 20 3" xfId="653" xr:uid="{00000000-0005-0000-0000-000000030000}"/>
    <cellStyle name="40% - Ênfase1 20 4" xfId="1707" xr:uid="{00000000-0005-0000-0000-000001030000}"/>
    <cellStyle name="40% - Ênfase1 21" xfId="333" xr:uid="{00000000-0005-0000-0000-000002030000}"/>
    <cellStyle name="40% - Ênfase1 21 2" xfId="1420" xr:uid="{00000000-0005-0000-0000-000003030000}"/>
    <cellStyle name="40% - Ênfase1 21 3" xfId="910" xr:uid="{00000000-0005-0000-0000-000004030000}"/>
    <cellStyle name="40% - Ênfase1 21 4" xfId="1962" xr:uid="{00000000-0005-0000-0000-000005030000}"/>
    <cellStyle name="40% - Ênfase1 22" xfId="255" xr:uid="{00000000-0005-0000-0000-000006030000}"/>
    <cellStyle name="40% - Ênfase1 22 2" xfId="1345" xr:uid="{00000000-0005-0000-0000-000007030000}"/>
    <cellStyle name="40% - Ênfase1 22 3" xfId="836" xr:uid="{00000000-0005-0000-0000-000008030000}"/>
    <cellStyle name="40% - Ênfase1 22 4" xfId="1888" xr:uid="{00000000-0005-0000-0000-000009030000}"/>
    <cellStyle name="40% - Ênfase1 23" xfId="335" xr:uid="{00000000-0005-0000-0000-00000A030000}"/>
    <cellStyle name="40% - Ênfase1 3" xfId="118" xr:uid="{00000000-0005-0000-0000-00000B030000}"/>
    <cellStyle name="40% - Ênfase1 3 2" xfId="342" xr:uid="{00000000-0005-0000-0000-00000C030000}"/>
    <cellStyle name="40% - Ênfase1 3 2 2" xfId="1427" xr:uid="{00000000-0005-0000-0000-00000D030000}"/>
    <cellStyle name="40% - Ênfase1 3 2 3" xfId="917" xr:uid="{00000000-0005-0000-0000-00000E030000}"/>
    <cellStyle name="40% - Ênfase1 3 2 4" xfId="1969" xr:uid="{00000000-0005-0000-0000-00000F030000}"/>
    <cellStyle name="40% - Ênfase1 3 3" xfId="1215" xr:uid="{00000000-0005-0000-0000-000010030000}"/>
    <cellStyle name="40% - Ênfase1 3 4" xfId="705" xr:uid="{00000000-0005-0000-0000-000011030000}"/>
    <cellStyle name="40% - Ênfase1 3 5" xfId="1758" xr:uid="{00000000-0005-0000-0000-000012030000}"/>
    <cellStyle name="40% - Ênfase1 4" xfId="345" xr:uid="{00000000-0005-0000-0000-000013030000}"/>
    <cellStyle name="40% - Ênfase1 4 2" xfId="346" xr:uid="{00000000-0005-0000-0000-000014030000}"/>
    <cellStyle name="40% - Ênfase1 4 2 2" xfId="1431" xr:uid="{00000000-0005-0000-0000-000015030000}"/>
    <cellStyle name="40% - Ênfase1 4 2 3" xfId="921" xr:uid="{00000000-0005-0000-0000-000016030000}"/>
    <cellStyle name="40% - Ênfase1 4 2 4" xfId="1973" xr:uid="{00000000-0005-0000-0000-000017030000}"/>
    <cellStyle name="40% - Ênfase1 4 3" xfId="1430" xr:uid="{00000000-0005-0000-0000-000018030000}"/>
    <cellStyle name="40% - Ênfase1 4 4" xfId="920" xr:uid="{00000000-0005-0000-0000-000019030000}"/>
    <cellStyle name="40% - Ênfase1 4 5" xfId="1972" xr:uid="{00000000-0005-0000-0000-00001A030000}"/>
    <cellStyle name="40% - Ênfase1 5" xfId="294" xr:uid="{00000000-0005-0000-0000-00001B030000}"/>
    <cellStyle name="40% - Ênfase1 5 2" xfId="347" xr:uid="{00000000-0005-0000-0000-00001C030000}"/>
    <cellStyle name="40% - Ênfase1 5 2 2" xfId="1432" xr:uid="{00000000-0005-0000-0000-00001D030000}"/>
    <cellStyle name="40% - Ênfase1 5 2 3" xfId="922" xr:uid="{00000000-0005-0000-0000-00001E030000}"/>
    <cellStyle name="40% - Ênfase1 5 2 4" xfId="1974" xr:uid="{00000000-0005-0000-0000-00001F030000}"/>
    <cellStyle name="40% - Ênfase1 5 3" xfId="1382" xr:uid="{00000000-0005-0000-0000-000020030000}"/>
    <cellStyle name="40% - Ênfase1 5 4" xfId="873" xr:uid="{00000000-0005-0000-0000-000021030000}"/>
    <cellStyle name="40% - Ênfase1 5 5" xfId="1925" xr:uid="{00000000-0005-0000-0000-000022030000}"/>
    <cellStyle name="40% - Ênfase1 6" xfId="350" xr:uid="{00000000-0005-0000-0000-000023030000}"/>
    <cellStyle name="40% - Ênfase1 6 2" xfId="351" xr:uid="{00000000-0005-0000-0000-000024030000}"/>
    <cellStyle name="40% - Ênfase1 6 2 2" xfId="1435" xr:uid="{00000000-0005-0000-0000-000025030000}"/>
    <cellStyle name="40% - Ênfase1 6 2 3" xfId="925" xr:uid="{00000000-0005-0000-0000-000026030000}"/>
    <cellStyle name="40% - Ênfase1 6 2 4" xfId="1977" xr:uid="{00000000-0005-0000-0000-000027030000}"/>
    <cellStyle name="40% - Ênfase1 6 3" xfId="1434" xr:uid="{00000000-0005-0000-0000-000028030000}"/>
    <cellStyle name="40% - Ênfase1 6 4" xfId="924" xr:uid="{00000000-0005-0000-0000-000029030000}"/>
    <cellStyle name="40% - Ênfase1 6 5" xfId="1976" xr:uid="{00000000-0005-0000-0000-00002A030000}"/>
    <cellStyle name="40% - Ênfase1 7" xfId="354" xr:uid="{00000000-0005-0000-0000-00002B030000}"/>
    <cellStyle name="40% - Ênfase1 7 2" xfId="330" xr:uid="{00000000-0005-0000-0000-00002C030000}"/>
    <cellStyle name="40% - Ênfase1 7 2 2" xfId="1417" xr:uid="{00000000-0005-0000-0000-00002D030000}"/>
    <cellStyle name="40% - Ênfase1 7 2 3" xfId="907" xr:uid="{00000000-0005-0000-0000-00002E030000}"/>
    <cellStyle name="40% - Ênfase1 7 2 4" xfId="1959" xr:uid="{00000000-0005-0000-0000-00002F030000}"/>
    <cellStyle name="40% - Ênfase1 7 3" xfId="1437" xr:uid="{00000000-0005-0000-0000-000030030000}"/>
    <cellStyle name="40% - Ênfase1 7 4" xfId="927" xr:uid="{00000000-0005-0000-0000-000031030000}"/>
    <cellStyle name="40% - Ênfase1 7 5" xfId="1979" xr:uid="{00000000-0005-0000-0000-000032030000}"/>
    <cellStyle name="40% - Ênfase1 8" xfId="355" xr:uid="{00000000-0005-0000-0000-000033030000}"/>
    <cellStyle name="40% - Ênfase1 8 2" xfId="356" xr:uid="{00000000-0005-0000-0000-000034030000}"/>
    <cellStyle name="40% - Ênfase1 8 2 2" xfId="1439" xr:uid="{00000000-0005-0000-0000-000035030000}"/>
    <cellStyle name="40% - Ênfase1 8 2 3" xfId="929" xr:uid="{00000000-0005-0000-0000-000036030000}"/>
    <cellStyle name="40% - Ênfase1 8 2 4" xfId="1981" xr:uid="{00000000-0005-0000-0000-000037030000}"/>
    <cellStyle name="40% - Ênfase1 8 3" xfId="1438" xr:uid="{00000000-0005-0000-0000-000038030000}"/>
    <cellStyle name="40% - Ênfase1 8 4" xfId="928" xr:uid="{00000000-0005-0000-0000-000039030000}"/>
    <cellStyle name="40% - Ênfase1 8 5" xfId="1980" xr:uid="{00000000-0005-0000-0000-00003A030000}"/>
    <cellStyle name="40% - Ênfase1 9" xfId="357" xr:uid="{00000000-0005-0000-0000-00003B030000}"/>
    <cellStyle name="40% - Ênfase1 9 2" xfId="358" xr:uid="{00000000-0005-0000-0000-00003C030000}"/>
    <cellStyle name="40% - Ênfase1 9 2 2" xfId="1441" xr:uid="{00000000-0005-0000-0000-00003D030000}"/>
    <cellStyle name="40% - Ênfase1 9 2 3" xfId="931" xr:uid="{00000000-0005-0000-0000-00003E030000}"/>
    <cellStyle name="40% - Ênfase1 9 2 4" xfId="1983" xr:uid="{00000000-0005-0000-0000-00003F030000}"/>
    <cellStyle name="40% - Ênfase1 9 3" xfId="1440" xr:uid="{00000000-0005-0000-0000-000040030000}"/>
    <cellStyle name="40% - Ênfase1 9 4" xfId="930" xr:uid="{00000000-0005-0000-0000-000041030000}"/>
    <cellStyle name="40% - Ênfase1 9 5" xfId="1982" xr:uid="{00000000-0005-0000-0000-000042030000}"/>
    <cellStyle name="40% - Ênfase2 10" xfId="359" xr:uid="{00000000-0005-0000-0000-000043030000}"/>
    <cellStyle name="40% - Ênfase2 10 2" xfId="9" xr:uid="{00000000-0005-0000-0000-000044030000}"/>
    <cellStyle name="40% - Ênfase2 10 2 2" xfId="1118" xr:uid="{00000000-0005-0000-0000-000045030000}"/>
    <cellStyle name="40% - Ênfase2 10 2 3" xfId="610" xr:uid="{00000000-0005-0000-0000-000046030000}"/>
    <cellStyle name="40% - Ênfase2 10 2 4" xfId="1664" xr:uid="{00000000-0005-0000-0000-000047030000}"/>
    <cellStyle name="40% - Ênfase2 10 3" xfId="1442" xr:uid="{00000000-0005-0000-0000-000048030000}"/>
    <cellStyle name="40% - Ênfase2 10 4" xfId="932" xr:uid="{00000000-0005-0000-0000-000049030000}"/>
    <cellStyle name="40% - Ênfase2 10 5" xfId="1984" xr:uid="{00000000-0005-0000-0000-00004A030000}"/>
    <cellStyle name="40% - Ênfase2 11" xfId="360" xr:uid="{00000000-0005-0000-0000-00004B030000}"/>
    <cellStyle name="40% - Ênfase2 11 2" xfId="1443" xr:uid="{00000000-0005-0000-0000-00004C030000}"/>
    <cellStyle name="40% - Ênfase2 11 3" xfId="933" xr:uid="{00000000-0005-0000-0000-00004D030000}"/>
    <cellStyle name="40% - Ênfase2 11 4" xfId="1985" xr:uid="{00000000-0005-0000-0000-00004E030000}"/>
    <cellStyle name="40% - Ênfase2 12" xfId="361" xr:uid="{00000000-0005-0000-0000-00004F030000}"/>
    <cellStyle name="40% - Ênfase2 12 2" xfId="1444" xr:uid="{00000000-0005-0000-0000-000050030000}"/>
    <cellStyle name="40% - Ênfase2 12 3" xfId="934" xr:uid="{00000000-0005-0000-0000-000051030000}"/>
    <cellStyle name="40% - Ênfase2 12 4" xfId="1986" xr:uid="{00000000-0005-0000-0000-000052030000}"/>
    <cellStyle name="40% - Ênfase2 13" xfId="362" xr:uid="{00000000-0005-0000-0000-000053030000}"/>
    <cellStyle name="40% - Ênfase2 13 2" xfId="1445" xr:uid="{00000000-0005-0000-0000-000054030000}"/>
    <cellStyle name="40% - Ênfase2 13 3" xfId="935" xr:uid="{00000000-0005-0000-0000-000055030000}"/>
    <cellStyle name="40% - Ênfase2 13 4" xfId="1987" xr:uid="{00000000-0005-0000-0000-000056030000}"/>
    <cellStyle name="40% - Ênfase2 14" xfId="363" xr:uid="{00000000-0005-0000-0000-000057030000}"/>
    <cellStyle name="40% - Ênfase2 14 2" xfId="1446" xr:uid="{00000000-0005-0000-0000-000058030000}"/>
    <cellStyle name="40% - Ênfase2 14 3" xfId="936" xr:uid="{00000000-0005-0000-0000-000059030000}"/>
    <cellStyle name="40% - Ênfase2 14 4" xfId="1988" xr:uid="{00000000-0005-0000-0000-00005A030000}"/>
    <cellStyle name="40% - Ênfase2 15" xfId="81" xr:uid="{00000000-0005-0000-0000-00005B030000}"/>
    <cellStyle name="40% - Ênfase2 15 2" xfId="1180" xr:uid="{00000000-0005-0000-0000-00005C030000}"/>
    <cellStyle name="40% - Ênfase2 15 3" xfId="670" xr:uid="{00000000-0005-0000-0000-00005D030000}"/>
    <cellStyle name="40% - Ênfase2 15 4" xfId="1723" xr:uid="{00000000-0005-0000-0000-00005E030000}"/>
    <cellStyle name="40% - Ênfase2 16" xfId="364" xr:uid="{00000000-0005-0000-0000-00005F030000}"/>
    <cellStyle name="40% - Ênfase2 16 2" xfId="1447" xr:uid="{00000000-0005-0000-0000-000060030000}"/>
    <cellStyle name="40% - Ênfase2 16 3" xfId="937" xr:uid="{00000000-0005-0000-0000-000061030000}"/>
    <cellStyle name="40% - Ênfase2 16 4" xfId="1989" xr:uid="{00000000-0005-0000-0000-000062030000}"/>
    <cellStyle name="40% - Ênfase2 17" xfId="366" xr:uid="{00000000-0005-0000-0000-000063030000}"/>
    <cellStyle name="40% - Ênfase2 17 2" xfId="1449" xr:uid="{00000000-0005-0000-0000-000064030000}"/>
    <cellStyle name="40% - Ênfase2 17 3" xfId="939" xr:uid="{00000000-0005-0000-0000-000065030000}"/>
    <cellStyle name="40% - Ênfase2 17 4" xfId="1991" xr:uid="{00000000-0005-0000-0000-000066030000}"/>
    <cellStyle name="40% - Ênfase2 18" xfId="315" xr:uid="{00000000-0005-0000-0000-000067030000}"/>
    <cellStyle name="40% - Ênfase2 18 2" xfId="1402" xr:uid="{00000000-0005-0000-0000-000068030000}"/>
    <cellStyle name="40% - Ênfase2 18 3" xfId="893" xr:uid="{00000000-0005-0000-0000-000069030000}"/>
    <cellStyle name="40% - Ênfase2 18 4" xfId="1945" xr:uid="{00000000-0005-0000-0000-00006A030000}"/>
    <cellStyle name="40% - Ênfase2 19" xfId="369" xr:uid="{00000000-0005-0000-0000-00006B030000}"/>
    <cellStyle name="40% - Ênfase2 19 2" xfId="1451" xr:uid="{00000000-0005-0000-0000-00006C030000}"/>
    <cellStyle name="40% - Ênfase2 19 3" xfId="941" xr:uid="{00000000-0005-0000-0000-00006D030000}"/>
    <cellStyle name="40% - Ênfase2 19 4" xfId="1993" xr:uid="{00000000-0005-0000-0000-00006E030000}"/>
    <cellStyle name="40% - Ênfase2 2" xfId="371" xr:uid="{00000000-0005-0000-0000-00006F030000}"/>
    <cellStyle name="40% - Ênfase2 2 2" xfId="373" xr:uid="{00000000-0005-0000-0000-000070030000}"/>
    <cellStyle name="40% - Ênfase2 2 2 2" xfId="1455" xr:uid="{00000000-0005-0000-0000-000071030000}"/>
    <cellStyle name="40% - Ênfase2 2 2 3" xfId="945" xr:uid="{00000000-0005-0000-0000-000072030000}"/>
    <cellStyle name="40% - Ênfase2 2 2 4" xfId="1997" xr:uid="{00000000-0005-0000-0000-000073030000}"/>
    <cellStyle name="40% - Ênfase2 2 3" xfId="1453" xr:uid="{00000000-0005-0000-0000-000074030000}"/>
    <cellStyle name="40% - Ênfase2 2 4" xfId="943" xr:uid="{00000000-0005-0000-0000-000075030000}"/>
    <cellStyle name="40% - Ênfase2 2 5" xfId="1995" xr:uid="{00000000-0005-0000-0000-000076030000}"/>
    <cellStyle name="40% - Ênfase2 20" xfId="82" xr:uid="{00000000-0005-0000-0000-000077030000}"/>
    <cellStyle name="40% - Ênfase2 20 2" xfId="1181" xr:uid="{00000000-0005-0000-0000-000078030000}"/>
    <cellStyle name="40% - Ênfase2 20 3" xfId="671" xr:uid="{00000000-0005-0000-0000-000079030000}"/>
    <cellStyle name="40% - Ênfase2 20 4" xfId="1724" xr:uid="{00000000-0005-0000-0000-00007A030000}"/>
    <cellStyle name="40% - Ênfase2 21" xfId="365" xr:uid="{00000000-0005-0000-0000-00007B030000}"/>
    <cellStyle name="40% - Ênfase2 21 2" xfId="1448" xr:uid="{00000000-0005-0000-0000-00007C030000}"/>
    <cellStyle name="40% - Ênfase2 21 3" xfId="938" xr:uid="{00000000-0005-0000-0000-00007D030000}"/>
    <cellStyle name="40% - Ênfase2 21 4" xfId="1990" xr:uid="{00000000-0005-0000-0000-00007E030000}"/>
    <cellStyle name="40% - Ênfase2 22" xfId="367" xr:uid="{00000000-0005-0000-0000-00007F030000}"/>
    <cellStyle name="40% - Ênfase2 3" xfId="125" xr:uid="{00000000-0005-0000-0000-000080030000}"/>
    <cellStyle name="40% - Ênfase2 3 2" xfId="374" xr:uid="{00000000-0005-0000-0000-000081030000}"/>
    <cellStyle name="40% - Ênfase2 3 2 2" xfId="1456" xr:uid="{00000000-0005-0000-0000-000082030000}"/>
    <cellStyle name="40% - Ênfase2 3 2 3" xfId="946" xr:uid="{00000000-0005-0000-0000-000083030000}"/>
    <cellStyle name="40% - Ênfase2 3 2 4" xfId="1998" xr:uid="{00000000-0005-0000-0000-000084030000}"/>
    <cellStyle name="40% - Ênfase2 3 3" xfId="1221" xr:uid="{00000000-0005-0000-0000-000085030000}"/>
    <cellStyle name="40% - Ênfase2 3 4" xfId="712" xr:uid="{00000000-0005-0000-0000-000086030000}"/>
    <cellStyle name="40% - Ênfase2 3 5" xfId="1764" xr:uid="{00000000-0005-0000-0000-000087030000}"/>
    <cellStyle name="40% - Ênfase2 4" xfId="51" xr:uid="{00000000-0005-0000-0000-000088030000}"/>
    <cellStyle name="40% - Ênfase2 4 2" xfId="2" xr:uid="{00000000-0005-0000-0000-000089030000}"/>
    <cellStyle name="40% - Ênfase2 4 2 2" xfId="1112" xr:uid="{00000000-0005-0000-0000-00008A030000}"/>
    <cellStyle name="40% - Ênfase2 4 2 3" xfId="604" xr:uid="{00000000-0005-0000-0000-00008B030000}"/>
    <cellStyle name="40% - Ênfase2 4 2 4" xfId="1658" xr:uid="{00000000-0005-0000-0000-00008C030000}"/>
    <cellStyle name="40% - Ênfase2 4 3" xfId="1150" xr:uid="{00000000-0005-0000-0000-00008D030000}"/>
    <cellStyle name="40% - Ênfase2 4 4" xfId="641" xr:uid="{00000000-0005-0000-0000-00008E030000}"/>
    <cellStyle name="40% - Ênfase2 4 5" xfId="1695" xr:uid="{00000000-0005-0000-0000-00008F030000}"/>
    <cellStyle name="40% - Ênfase2 5" xfId="375" xr:uid="{00000000-0005-0000-0000-000090030000}"/>
    <cellStyle name="40% - Ênfase2 5 2" xfId="376" xr:uid="{00000000-0005-0000-0000-000091030000}"/>
    <cellStyle name="40% - Ênfase2 5 2 2" xfId="1458" xr:uid="{00000000-0005-0000-0000-000092030000}"/>
    <cellStyle name="40% - Ênfase2 5 2 3" xfId="948" xr:uid="{00000000-0005-0000-0000-000093030000}"/>
    <cellStyle name="40% - Ênfase2 5 2 4" xfId="2000" xr:uid="{00000000-0005-0000-0000-000094030000}"/>
    <cellStyle name="40% - Ênfase2 5 3" xfId="1457" xr:uid="{00000000-0005-0000-0000-000095030000}"/>
    <cellStyle name="40% - Ênfase2 5 4" xfId="947" xr:uid="{00000000-0005-0000-0000-000096030000}"/>
    <cellStyle name="40% - Ênfase2 5 5" xfId="1999" xr:uid="{00000000-0005-0000-0000-000097030000}"/>
    <cellStyle name="40% - Ênfase2 6" xfId="378" xr:uid="{00000000-0005-0000-0000-000098030000}"/>
    <cellStyle name="40% - Ênfase2 6 2" xfId="379" xr:uid="{00000000-0005-0000-0000-000099030000}"/>
    <cellStyle name="40% - Ênfase2 6 2 2" xfId="1460" xr:uid="{00000000-0005-0000-0000-00009A030000}"/>
    <cellStyle name="40% - Ênfase2 6 2 3" xfId="950" xr:uid="{00000000-0005-0000-0000-00009B030000}"/>
    <cellStyle name="40% - Ênfase2 6 2 4" xfId="2002" xr:uid="{00000000-0005-0000-0000-00009C030000}"/>
    <cellStyle name="40% - Ênfase2 6 3" xfId="1459" xr:uid="{00000000-0005-0000-0000-00009D030000}"/>
    <cellStyle name="40% - Ênfase2 6 4" xfId="949" xr:uid="{00000000-0005-0000-0000-00009E030000}"/>
    <cellStyle name="40% - Ênfase2 6 5" xfId="2001" xr:uid="{00000000-0005-0000-0000-00009F030000}"/>
    <cellStyle name="40% - Ênfase2 7" xfId="381" xr:uid="{00000000-0005-0000-0000-0000A0030000}"/>
    <cellStyle name="40% - Ênfase2 7 2" xfId="339" xr:uid="{00000000-0005-0000-0000-0000A1030000}"/>
    <cellStyle name="40% - Ênfase2 7 2 2" xfId="1424" xr:uid="{00000000-0005-0000-0000-0000A2030000}"/>
    <cellStyle name="40% - Ênfase2 7 2 3" xfId="914" xr:uid="{00000000-0005-0000-0000-0000A3030000}"/>
    <cellStyle name="40% - Ênfase2 7 2 4" xfId="1966" xr:uid="{00000000-0005-0000-0000-0000A4030000}"/>
    <cellStyle name="40% - Ênfase2 7 3" xfId="1461" xr:uid="{00000000-0005-0000-0000-0000A5030000}"/>
    <cellStyle name="40% - Ênfase2 7 4" xfId="951" xr:uid="{00000000-0005-0000-0000-0000A6030000}"/>
    <cellStyle name="40% - Ênfase2 7 5" xfId="2003" xr:uid="{00000000-0005-0000-0000-0000A7030000}"/>
    <cellStyle name="40% - Ênfase2 8" xfId="382" xr:uid="{00000000-0005-0000-0000-0000A8030000}"/>
    <cellStyle name="40% - Ênfase2 8 2" xfId="370" xr:uid="{00000000-0005-0000-0000-0000A9030000}"/>
    <cellStyle name="40% - Ênfase2 8 2 2" xfId="1452" xr:uid="{00000000-0005-0000-0000-0000AA030000}"/>
    <cellStyle name="40% - Ênfase2 8 2 3" xfId="942" xr:uid="{00000000-0005-0000-0000-0000AB030000}"/>
    <cellStyle name="40% - Ênfase2 8 2 4" xfId="1994" xr:uid="{00000000-0005-0000-0000-0000AC030000}"/>
    <cellStyle name="40% - Ênfase2 8 3" xfId="1462" xr:uid="{00000000-0005-0000-0000-0000AD030000}"/>
    <cellStyle name="40% - Ênfase2 8 4" xfId="952" xr:uid="{00000000-0005-0000-0000-0000AE030000}"/>
    <cellStyle name="40% - Ênfase2 8 5" xfId="2004" xr:uid="{00000000-0005-0000-0000-0000AF030000}"/>
    <cellStyle name="40% - Ênfase2 9" xfId="383" xr:uid="{00000000-0005-0000-0000-0000B0030000}"/>
    <cellStyle name="40% - Ênfase2 9 2" xfId="74" xr:uid="{00000000-0005-0000-0000-0000B1030000}"/>
    <cellStyle name="40% - Ênfase2 9 2 2" xfId="1173" xr:uid="{00000000-0005-0000-0000-0000B2030000}"/>
    <cellStyle name="40% - Ênfase2 9 2 3" xfId="663" xr:uid="{00000000-0005-0000-0000-0000B3030000}"/>
    <cellStyle name="40% - Ênfase2 9 2 4" xfId="1716" xr:uid="{00000000-0005-0000-0000-0000B4030000}"/>
    <cellStyle name="40% - Ênfase2 9 3" xfId="1463" xr:uid="{00000000-0005-0000-0000-0000B5030000}"/>
    <cellStyle name="40% - Ênfase2 9 4" xfId="953" xr:uid="{00000000-0005-0000-0000-0000B6030000}"/>
    <cellStyle name="40% - Ênfase2 9 5" xfId="2005" xr:uid="{00000000-0005-0000-0000-0000B7030000}"/>
    <cellStyle name="40% - Ênfase3 10" xfId="165" xr:uid="{00000000-0005-0000-0000-0000B8030000}"/>
    <cellStyle name="40% - Ênfase3 10 2" xfId="368" xr:uid="{00000000-0005-0000-0000-0000B9030000}"/>
    <cellStyle name="40% - Ênfase3 10 2 2" xfId="1450" xr:uid="{00000000-0005-0000-0000-0000BA030000}"/>
    <cellStyle name="40% - Ênfase3 10 2 3" xfId="940" xr:uid="{00000000-0005-0000-0000-0000BB030000}"/>
    <cellStyle name="40% - Ênfase3 10 2 4" xfId="1992" xr:uid="{00000000-0005-0000-0000-0000BC030000}"/>
    <cellStyle name="40% - Ênfase3 10 3" xfId="1261" xr:uid="{00000000-0005-0000-0000-0000BD030000}"/>
    <cellStyle name="40% - Ênfase3 10 4" xfId="752" xr:uid="{00000000-0005-0000-0000-0000BE030000}"/>
    <cellStyle name="40% - Ênfase3 10 5" xfId="1804" xr:uid="{00000000-0005-0000-0000-0000BF030000}"/>
    <cellStyle name="40% - Ênfase3 11" xfId="384" xr:uid="{00000000-0005-0000-0000-0000C0030000}"/>
    <cellStyle name="40% - Ênfase3 11 2" xfId="1464" xr:uid="{00000000-0005-0000-0000-0000C1030000}"/>
    <cellStyle name="40% - Ênfase3 11 3" xfId="954" xr:uid="{00000000-0005-0000-0000-0000C2030000}"/>
    <cellStyle name="40% - Ênfase3 11 4" xfId="2006" xr:uid="{00000000-0005-0000-0000-0000C3030000}"/>
    <cellStyle name="40% - Ênfase3 12" xfId="385" xr:uid="{00000000-0005-0000-0000-0000C4030000}"/>
    <cellStyle name="40% - Ênfase3 12 2" xfId="1465" xr:uid="{00000000-0005-0000-0000-0000C5030000}"/>
    <cellStyle name="40% - Ênfase3 12 3" xfId="955" xr:uid="{00000000-0005-0000-0000-0000C6030000}"/>
    <cellStyle name="40% - Ênfase3 12 4" xfId="2007" xr:uid="{00000000-0005-0000-0000-0000C7030000}"/>
    <cellStyle name="40% - Ênfase3 13" xfId="386" xr:uid="{00000000-0005-0000-0000-0000C8030000}"/>
    <cellStyle name="40% - Ênfase3 13 2" xfId="1466" xr:uid="{00000000-0005-0000-0000-0000C9030000}"/>
    <cellStyle name="40% - Ênfase3 13 3" xfId="956" xr:uid="{00000000-0005-0000-0000-0000CA030000}"/>
    <cellStyle name="40% - Ênfase3 13 4" xfId="2008" xr:uid="{00000000-0005-0000-0000-0000CB030000}"/>
    <cellStyle name="40% - Ênfase3 14" xfId="387" xr:uid="{00000000-0005-0000-0000-0000CC030000}"/>
    <cellStyle name="40% - Ênfase3 14 2" xfId="1467" xr:uid="{00000000-0005-0000-0000-0000CD030000}"/>
    <cellStyle name="40% - Ênfase3 14 3" xfId="957" xr:uid="{00000000-0005-0000-0000-0000CE030000}"/>
    <cellStyle name="40% - Ênfase3 14 4" xfId="2009" xr:uid="{00000000-0005-0000-0000-0000CF030000}"/>
    <cellStyle name="40% - Ênfase3 15" xfId="388" xr:uid="{00000000-0005-0000-0000-0000D0030000}"/>
    <cellStyle name="40% - Ênfase3 15 2" xfId="1468" xr:uid="{00000000-0005-0000-0000-0000D1030000}"/>
    <cellStyle name="40% - Ênfase3 15 3" xfId="958" xr:uid="{00000000-0005-0000-0000-0000D2030000}"/>
    <cellStyle name="40% - Ênfase3 15 4" xfId="2010" xr:uid="{00000000-0005-0000-0000-0000D3030000}"/>
    <cellStyle name="40% - Ênfase3 16" xfId="186" xr:uid="{00000000-0005-0000-0000-0000D4030000}"/>
    <cellStyle name="40% - Ênfase3 16 2" xfId="1281" xr:uid="{00000000-0005-0000-0000-0000D5030000}"/>
    <cellStyle name="40% - Ênfase3 16 3" xfId="772" xr:uid="{00000000-0005-0000-0000-0000D6030000}"/>
    <cellStyle name="40% - Ênfase3 16 4" xfId="1824" xr:uid="{00000000-0005-0000-0000-0000D7030000}"/>
    <cellStyle name="40% - Ênfase3 17" xfId="391" xr:uid="{00000000-0005-0000-0000-0000D8030000}"/>
    <cellStyle name="40% - Ênfase3 17 2" xfId="1471" xr:uid="{00000000-0005-0000-0000-0000D9030000}"/>
    <cellStyle name="40% - Ênfase3 17 3" xfId="961" xr:uid="{00000000-0005-0000-0000-0000DA030000}"/>
    <cellStyle name="40% - Ênfase3 17 4" xfId="2013" xr:uid="{00000000-0005-0000-0000-0000DB030000}"/>
    <cellStyle name="40% - Ênfase3 18" xfId="393" xr:uid="{00000000-0005-0000-0000-0000DC030000}"/>
    <cellStyle name="40% - Ênfase3 18 2" xfId="1472" xr:uid="{00000000-0005-0000-0000-0000DD030000}"/>
    <cellStyle name="40% - Ênfase3 18 3" xfId="962" xr:uid="{00000000-0005-0000-0000-0000DE030000}"/>
    <cellStyle name="40% - Ênfase3 18 4" xfId="2014" xr:uid="{00000000-0005-0000-0000-0000DF030000}"/>
    <cellStyle name="40% - Ênfase3 19" xfId="396" xr:uid="{00000000-0005-0000-0000-0000E0030000}"/>
    <cellStyle name="40% - Ênfase3 19 2" xfId="1474" xr:uid="{00000000-0005-0000-0000-0000E1030000}"/>
    <cellStyle name="40% - Ênfase3 19 3" xfId="964" xr:uid="{00000000-0005-0000-0000-0000E2030000}"/>
    <cellStyle name="40% - Ênfase3 19 4" xfId="2016" xr:uid="{00000000-0005-0000-0000-0000E3030000}"/>
    <cellStyle name="40% - Ênfase3 2" xfId="73" xr:uid="{00000000-0005-0000-0000-0000E4030000}"/>
    <cellStyle name="40% - Ênfase3 2 2" xfId="76" xr:uid="{00000000-0005-0000-0000-0000E5030000}"/>
    <cellStyle name="40% - Ênfase3 2 2 2" xfId="1175" xr:uid="{00000000-0005-0000-0000-0000E6030000}"/>
    <cellStyle name="40% - Ênfase3 2 2 3" xfId="665" xr:uid="{00000000-0005-0000-0000-0000E7030000}"/>
    <cellStyle name="40% - Ênfase3 2 2 4" xfId="1718" xr:uid="{00000000-0005-0000-0000-0000E8030000}"/>
    <cellStyle name="40% - Ênfase3 2 3" xfId="1172" xr:uid="{00000000-0005-0000-0000-0000E9030000}"/>
    <cellStyle name="40% - Ênfase3 2 4" xfId="662" xr:uid="{00000000-0005-0000-0000-0000EA030000}"/>
    <cellStyle name="40% - Ênfase3 2 5" xfId="1715" xr:uid="{00000000-0005-0000-0000-0000EB030000}"/>
    <cellStyle name="40% - Ênfase3 20" xfId="389" xr:uid="{00000000-0005-0000-0000-0000EC030000}"/>
    <cellStyle name="40% - Ênfase3 20 2" xfId="1469" xr:uid="{00000000-0005-0000-0000-0000ED030000}"/>
    <cellStyle name="40% - Ênfase3 20 3" xfId="959" xr:uid="{00000000-0005-0000-0000-0000EE030000}"/>
    <cellStyle name="40% - Ênfase3 20 4" xfId="2011" xr:uid="{00000000-0005-0000-0000-0000EF030000}"/>
    <cellStyle name="40% - Ênfase3 21" xfId="187" xr:uid="{00000000-0005-0000-0000-0000F0030000}"/>
    <cellStyle name="40% - Ênfase3 21 2" xfId="1282" xr:uid="{00000000-0005-0000-0000-0000F1030000}"/>
    <cellStyle name="40% - Ênfase3 21 3" xfId="773" xr:uid="{00000000-0005-0000-0000-0000F2030000}"/>
    <cellStyle name="40% - Ênfase3 21 4" xfId="1825" xr:uid="{00000000-0005-0000-0000-0000F3030000}"/>
    <cellStyle name="40% - Ênfase3 22" xfId="392" xr:uid="{00000000-0005-0000-0000-0000F4030000}"/>
    <cellStyle name="40% - Ênfase3 3" xfId="78" xr:uid="{00000000-0005-0000-0000-0000F5030000}"/>
    <cellStyle name="40% - Ênfase3 3 2" xfId="83" xr:uid="{00000000-0005-0000-0000-0000F6030000}"/>
    <cellStyle name="40% - Ênfase3 3 2 2" xfId="1182" xr:uid="{00000000-0005-0000-0000-0000F7030000}"/>
    <cellStyle name="40% - Ênfase3 3 2 3" xfId="672" xr:uid="{00000000-0005-0000-0000-0000F8030000}"/>
    <cellStyle name="40% - Ênfase3 3 2 4" xfId="1725" xr:uid="{00000000-0005-0000-0000-0000F9030000}"/>
    <cellStyle name="40% - Ênfase3 3 3" xfId="1177" xr:uid="{00000000-0005-0000-0000-0000FA030000}"/>
    <cellStyle name="40% - Ênfase3 3 4" xfId="667" xr:uid="{00000000-0005-0000-0000-0000FB030000}"/>
    <cellStyle name="40% - Ênfase3 3 5" xfId="1720" xr:uid="{00000000-0005-0000-0000-0000FC030000}"/>
    <cellStyle name="40% - Ênfase3 4" xfId="43" xr:uid="{00000000-0005-0000-0000-0000FD030000}"/>
    <cellStyle name="40% - Ênfase3 4 2" xfId="85" xr:uid="{00000000-0005-0000-0000-0000FE030000}"/>
    <cellStyle name="40% - Ênfase3 4 2 2" xfId="1184" xr:uid="{00000000-0005-0000-0000-0000FF030000}"/>
    <cellStyle name="40% - Ênfase3 4 2 3" xfId="674" xr:uid="{00000000-0005-0000-0000-000000040000}"/>
    <cellStyle name="40% - Ênfase3 4 2 4" xfId="1727" xr:uid="{00000000-0005-0000-0000-000001040000}"/>
    <cellStyle name="40% - Ênfase3 4 3" xfId="1144" xr:uid="{00000000-0005-0000-0000-000002040000}"/>
    <cellStyle name="40% - Ênfase3 4 4" xfId="635" xr:uid="{00000000-0005-0000-0000-000003040000}"/>
    <cellStyle name="40% - Ênfase3 4 5" xfId="1689" xr:uid="{00000000-0005-0000-0000-000004040000}"/>
    <cellStyle name="40% - Ênfase3 5" xfId="87" xr:uid="{00000000-0005-0000-0000-000005040000}"/>
    <cellStyle name="40% - Ênfase3 5 2" xfId="91" xr:uid="{00000000-0005-0000-0000-000006040000}"/>
    <cellStyle name="40% - Ênfase3 5 2 2" xfId="1190" xr:uid="{00000000-0005-0000-0000-000007040000}"/>
    <cellStyle name="40% - Ênfase3 5 2 3" xfId="680" xr:uid="{00000000-0005-0000-0000-000008040000}"/>
    <cellStyle name="40% - Ênfase3 5 2 4" xfId="1733" xr:uid="{00000000-0005-0000-0000-000009040000}"/>
    <cellStyle name="40% - Ênfase3 5 3" xfId="1186" xr:uid="{00000000-0005-0000-0000-00000A040000}"/>
    <cellStyle name="40% - Ênfase3 5 4" xfId="676" xr:uid="{00000000-0005-0000-0000-00000B040000}"/>
    <cellStyle name="40% - Ênfase3 5 5" xfId="1729" xr:uid="{00000000-0005-0000-0000-00000C040000}"/>
    <cellStyle name="40% - Ênfase3 6" xfId="398" xr:uid="{00000000-0005-0000-0000-00000D040000}"/>
    <cellStyle name="40% - Ênfase3 6 2" xfId="400" xr:uid="{00000000-0005-0000-0000-00000E040000}"/>
    <cellStyle name="40% - Ênfase3 6 2 2" xfId="1477" xr:uid="{00000000-0005-0000-0000-00000F040000}"/>
    <cellStyle name="40% - Ênfase3 6 2 3" xfId="967" xr:uid="{00000000-0005-0000-0000-000010040000}"/>
    <cellStyle name="40% - Ênfase3 6 2 4" xfId="2019" xr:uid="{00000000-0005-0000-0000-000011040000}"/>
    <cellStyle name="40% - Ênfase3 6 3" xfId="1475" xr:uid="{00000000-0005-0000-0000-000012040000}"/>
    <cellStyle name="40% - Ênfase3 6 4" xfId="965" xr:uid="{00000000-0005-0000-0000-000013040000}"/>
    <cellStyle name="40% - Ênfase3 6 5" xfId="2017" xr:uid="{00000000-0005-0000-0000-000014040000}"/>
    <cellStyle name="40% - Ênfase3 7" xfId="402" xr:uid="{00000000-0005-0000-0000-000015040000}"/>
    <cellStyle name="40% - Ênfase3 7 2" xfId="21" xr:uid="{00000000-0005-0000-0000-000016040000}"/>
    <cellStyle name="40% - Ênfase3 7 2 2" xfId="1126" xr:uid="{00000000-0005-0000-0000-000017040000}"/>
    <cellStyle name="40% - Ênfase3 7 2 3" xfId="618" xr:uid="{00000000-0005-0000-0000-000018040000}"/>
    <cellStyle name="40% - Ênfase3 7 2 4" xfId="1672" xr:uid="{00000000-0005-0000-0000-000019040000}"/>
    <cellStyle name="40% - Ênfase3 7 3" xfId="1478" xr:uid="{00000000-0005-0000-0000-00001A040000}"/>
    <cellStyle name="40% - Ênfase3 7 4" xfId="968" xr:uid="{00000000-0005-0000-0000-00001B040000}"/>
    <cellStyle name="40% - Ênfase3 7 5" xfId="2020" xr:uid="{00000000-0005-0000-0000-00001C040000}"/>
    <cellStyle name="40% - Ênfase3 8" xfId="403" xr:uid="{00000000-0005-0000-0000-00001D040000}"/>
    <cellStyle name="40% - Ênfase3 8 2" xfId="390" xr:uid="{00000000-0005-0000-0000-00001E040000}"/>
    <cellStyle name="40% - Ênfase3 8 2 2" xfId="1470" xr:uid="{00000000-0005-0000-0000-00001F040000}"/>
    <cellStyle name="40% - Ênfase3 8 2 3" xfId="960" xr:uid="{00000000-0005-0000-0000-000020040000}"/>
    <cellStyle name="40% - Ênfase3 8 2 4" xfId="2012" xr:uid="{00000000-0005-0000-0000-000021040000}"/>
    <cellStyle name="40% - Ênfase3 8 3" xfId="1479" xr:uid="{00000000-0005-0000-0000-000022040000}"/>
    <cellStyle name="40% - Ênfase3 8 4" xfId="969" xr:uid="{00000000-0005-0000-0000-000023040000}"/>
    <cellStyle name="40% - Ênfase3 8 5" xfId="2021" xr:uid="{00000000-0005-0000-0000-000024040000}"/>
    <cellStyle name="40% - Ênfase3 9" xfId="26" xr:uid="{00000000-0005-0000-0000-000025040000}"/>
    <cellStyle name="40% - Ênfase3 9 2" xfId="404" xr:uid="{00000000-0005-0000-0000-000026040000}"/>
    <cellStyle name="40% - Ênfase3 9 2 2" xfId="1480" xr:uid="{00000000-0005-0000-0000-000027040000}"/>
    <cellStyle name="40% - Ênfase3 9 2 3" xfId="970" xr:uid="{00000000-0005-0000-0000-000028040000}"/>
    <cellStyle name="40% - Ênfase3 9 2 4" xfId="2022" xr:uid="{00000000-0005-0000-0000-000029040000}"/>
    <cellStyle name="40% - Ênfase3 9 3" xfId="1129" xr:uid="{00000000-0005-0000-0000-00002A040000}"/>
    <cellStyle name="40% - Ênfase3 9 4" xfId="621" xr:uid="{00000000-0005-0000-0000-00002B040000}"/>
    <cellStyle name="40% - Ênfase3 9 5" xfId="1675" xr:uid="{00000000-0005-0000-0000-00002C040000}"/>
    <cellStyle name="40% - Ênfase4 10" xfId="405" xr:uid="{00000000-0005-0000-0000-00002D040000}"/>
    <cellStyle name="40% - Ênfase4 10 2" xfId="407" xr:uid="{00000000-0005-0000-0000-00002E040000}"/>
    <cellStyle name="40% - Ênfase4 10 2 2" xfId="1482" xr:uid="{00000000-0005-0000-0000-00002F040000}"/>
    <cellStyle name="40% - Ênfase4 10 2 3" xfId="972" xr:uid="{00000000-0005-0000-0000-000030040000}"/>
    <cellStyle name="40% - Ênfase4 10 2 4" xfId="2024" xr:uid="{00000000-0005-0000-0000-000031040000}"/>
    <cellStyle name="40% - Ênfase4 10 3" xfId="1481" xr:uid="{00000000-0005-0000-0000-000032040000}"/>
    <cellStyle name="40% - Ênfase4 10 4" xfId="971" xr:uid="{00000000-0005-0000-0000-000033040000}"/>
    <cellStyle name="40% - Ênfase4 10 5" xfId="2023" xr:uid="{00000000-0005-0000-0000-000034040000}"/>
    <cellStyle name="40% - Ênfase4 11" xfId="410" xr:uid="{00000000-0005-0000-0000-000035040000}"/>
    <cellStyle name="40% - Ênfase4 11 2" xfId="1485" xr:uid="{00000000-0005-0000-0000-000036040000}"/>
    <cellStyle name="40% - Ênfase4 11 3" xfId="975" xr:uid="{00000000-0005-0000-0000-000037040000}"/>
    <cellStyle name="40% - Ênfase4 11 4" xfId="2027" xr:uid="{00000000-0005-0000-0000-000038040000}"/>
    <cellStyle name="40% - Ênfase4 12" xfId="412" xr:uid="{00000000-0005-0000-0000-000039040000}"/>
    <cellStyle name="40% - Ênfase4 12 2" xfId="1486" xr:uid="{00000000-0005-0000-0000-00003A040000}"/>
    <cellStyle name="40% - Ênfase4 12 3" xfId="976" xr:uid="{00000000-0005-0000-0000-00003B040000}"/>
    <cellStyle name="40% - Ênfase4 12 4" xfId="2028" xr:uid="{00000000-0005-0000-0000-00003C040000}"/>
    <cellStyle name="40% - Ênfase4 13" xfId="413" xr:uid="{00000000-0005-0000-0000-00003D040000}"/>
    <cellStyle name="40% - Ênfase4 13 2" xfId="1487" xr:uid="{00000000-0005-0000-0000-00003E040000}"/>
    <cellStyle name="40% - Ênfase4 13 3" xfId="977" xr:uid="{00000000-0005-0000-0000-00003F040000}"/>
    <cellStyle name="40% - Ênfase4 13 4" xfId="2029" xr:uid="{00000000-0005-0000-0000-000040040000}"/>
    <cellStyle name="40% - Ênfase4 14" xfId="414" xr:uid="{00000000-0005-0000-0000-000041040000}"/>
    <cellStyle name="40% - Ênfase4 14 2" xfId="1488" xr:uid="{00000000-0005-0000-0000-000042040000}"/>
    <cellStyle name="40% - Ênfase4 14 3" xfId="978" xr:uid="{00000000-0005-0000-0000-000043040000}"/>
    <cellStyle name="40% - Ênfase4 14 4" xfId="2030" xr:uid="{00000000-0005-0000-0000-000044040000}"/>
    <cellStyle name="40% - Ênfase4 15" xfId="415" xr:uid="{00000000-0005-0000-0000-000045040000}"/>
    <cellStyle name="40% - Ênfase4 15 2" xfId="1489" xr:uid="{00000000-0005-0000-0000-000046040000}"/>
    <cellStyle name="40% - Ênfase4 15 3" xfId="979" xr:uid="{00000000-0005-0000-0000-000047040000}"/>
    <cellStyle name="40% - Ênfase4 15 4" xfId="2031" xr:uid="{00000000-0005-0000-0000-000048040000}"/>
    <cellStyle name="40% - Ênfase4 16" xfId="202" xr:uid="{00000000-0005-0000-0000-000049040000}"/>
    <cellStyle name="40% - Ênfase4 16 2" xfId="1297" xr:uid="{00000000-0005-0000-0000-00004A040000}"/>
    <cellStyle name="40% - Ênfase4 16 3" xfId="788" xr:uid="{00000000-0005-0000-0000-00004B040000}"/>
    <cellStyle name="40% - Ênfase4 16 4" xfId="1840" xr:uid="{00000000-0005-0000-0000-00004C040000}"/>
    <cellStyle name="40% - Ênfase4 17" xfId="418" xr:uid="{00000000-0005-0000-0000-00004D040000}"/>
    <cellStyle name="40% - Ênfase4 17 2" xfId="1492" xr:uid="{00000000-0005-0000-0000-00004E040000}"/>
    <cellStyle name="40% - Ênfase4 17 3" xfId="982" xr:uid="{00000000-0005-0000-0000-00004F040000}"/>
    <cellStyle name="40% - Ênfase4 17 4" xfId="2034" xr:uid="{00000000-0005-0000-0000-000050040000}"/>
    <cellStyle name="40% - Ênfase4 18" xfId="421" xr:uid="{00000000-0005-0000-0000-000051040000}"/>
    <cellStyle name="40% - Ênfase4 18 2" xfId="1494" xr:uid="{00000000-0005-0000-0000-000052040000}"/>
    <cellStyle name="40% - Ênfase4 18 3" xfId="984" xr:uid="{00000000-0005-0000-0000-000053040000}"/>
    <cellStyle name="40% - Ênfase4 18 4" xfId="2036" xr:uid="{00000000-0005-0000-0000-000054040000}"/>
    <cellStyle name="40% - Ênfase4 19" xfId="423" xr:uid="{00000000-0005-0000-0000-000055040000}"/>
    <cellStyle name="40% - Ênfase4 19 2" xfId="1496" xr:uid="{00000000-0005-0000-0000-000056040000}"/>
    <cellStyle name="40% - Ênfase4 19 3" xfId="986" xr:uid="{00000000-0005-0000-0000-000057040000}"/>
    <cellStyle name="40% - Ênfase4 19 4" xfId="2038" xr:uid="{00000000-0005-0000-0000-000058040000}"/>
    <cellStyle name="40% - Ênfase4 2" xfId="138" xr:uid="{00000000-0005-0000-0000-000059040000}"/>
    <cellStyle name="40% - Ênfase4 2 2" xfId="143" xr:uid="{00000000-0005-0000-0000-00005A040000}"/>
    <cellStyle name="40% - Ênfase4 2 2 2" xfId="1239" xr:uid="{00000000-0005-0000-0000-00005B040000}"/>
    <cellStyle name="40% - Ênfase4 2 2 3" xfId="730" xr:uid="{00000000-0005-0000-0000-00005C040000}"/>
    <cellStyle name="40% - Ênfase4 2 2 4" xfId="1782" xr:uid="{00000000-0005-0000-0000-00005D040000}"/>
    <cellStyle name="40% - Ênfase4 2 3" xfId="1234" xr:uid="{00000000-0005-0000-0000-00005E040000}"/>
    <cellStyle name="40% - Ênfase4 2 4" xfId="725" xr:uid="{00000000-0005-0000-0000-00005F040000}"/>
    <cellStyle name="40% - Ênfase4 2 5" xfId="1777" xr:uid="{00000000-0005-0000-0000-000060040000}"/>
    <cellStyle name="40% - Ênfase4 20" xfId="416" xr:uid="{00000000-0005-0000-0000-000061040000}"/>
    <cellStyle name="40% - Ênfase4 20 2" xfId="1490" xr:uid="{00000000-0005-0000-0000-000062040000}"/>
    <cellStyle name="40% - Ênfase4 20 3" xfId="980" xr:uid="{00000000-0005-0000-0000-000063040000}"/>
    <cellStyle name="40% - Ênfase4 20 4" xfId="2032" xr:uid="{00000000-0005-0000-0000-000064040000}"/>
    <cellStyle name="40% - Ênfase4 21" xfId="203" xr:uid="{00000000-0005-0000-0000-000065040000}"/>
    <cellStyle name="40% - Ênfase4 21 2" xfId="1298" xr:uid="{00000000-0005-0000-0000-000066040000}"/>
    <cellStyle name="40% - Ênfase4 21 3" xfId="789" xr:uid="{00000000-0005-0000-0000-000067040000}"/>
    <cellStyle name="40% - Ênfase4 21 4" xfId="1841" xr:uid="{00000000-0005-0000-0000-000068040000}"/>
    <cellStyle name="40% - Ênfase4 22" xfId="419" xr:uid="{00000000-0005-0000-0000-000069040000}"/>
    <cellStyle name="40% - Ênfase4 3" xfId="133" xr:uid="{00000000-0005-0000-0000-00006A040000}"/>
    <cellStyle name="40% - Ênfase4 3 2" xfId="148" xr:uid="{00000000-0005-0000-0000-00006B040000}"/>
    <cellStyle name="40% - Ênfase4 3 2 2" xfId="1244" xr:uid="{00000000-0005-0000-0000-00006C040000}"/>
    <cellStyle name="40% - Ênfase4 3 2 3" xfId="735" xr:uid="{00000000-0005-0000-0000-00006D040000}"/>
    <cellStyle name="40% - Ênfase4 3 2 4" xfId="1787" xr:uid="{00000000-0005-0000-0000-00006E040000}"/>
    <cellStyle name="40% - Ênfase4 3 3" xfId="1229" xr:uid="{00000000-0005-0000-0000-00006F040000}"/>
    <cellStyle name="40% - Ênfase4 3 4" xfId="720" xr:uid="{00000000-0005-0000-0000-000070040000}"/>
    <cellStyle name="40% - Ênfase4 3 5" xfId="1772" xr:uid="{00000000-0005-0000-0000-000071040000}"/>
    <cellStyle name="40% - Ênfase4 4" xfId="151" xr:uid="{00000000-0005-0000-0000-000072040000}"/>
    <cellStyle name="40% - Ênfase4 4 2" xfId="154" xr:uid="{00000000-0005-0000-0000-000073040000}"/>
    <cellStyle name="40% - Ênfase4 4 2 2" xfId="1250" xr:uid="{00000000-0005-0000-0000-000074040000}"/>
    <cellStyle name="40% - Ênfase4 4 2 3" xfId="741" xr:uid="{00000000-0005-0000-0000-000075040000}"/>
    <cellStyle name="40% - Ênfase4 4 2 4" xfId="1793" xr:uid="{00000000-0005-0000-0000-000076040000}"/>
    <cellStyle name="40% - Ênfase4 4 3" xfId="1247" xr:uid="{00000000-0005-0000-0000-000077040000}"/>
    <cellStyle name="40% - Ênfase4 4 4" xfId="738" xr:uid="{00000000-0005-0000-0000-000078040000}"/>
    <cellStyle name="40% - Ênfase4 4 5" xfId="1790" xr:uid="{00000000-0005-0000-0000-000079040000}"/>
    <cellStyle name="40% - Ênfase4 5" xfId="157" xr:uid="{00000000-0005-0000-0000-00007A040000}"/>
    <cellStyle name="40% - Ênfase4 5 2" xfId="159" xr:uid="{00000000-0005-0000-0000-00007B040000}"/>
    <cellStyle name="40% - Ênfase4 5 2 2" xfId="1255" xr:uid="{00000000-0005-0000-0000-00007C040000}"/>
    <cellStyle name="40% - Ênfase4 5 2 3" xfId="746" xr:uid="{00000000-0005-0000-0000-00007D040000}"/>
    <cellStyle name="40% - Ênfase4 5 2 4" xfId="1798" xr:uid="{00000000-0005-0000-0000-00007E040000}"/>
    <cellStyle name="40% - Ênfase4 5 3" xfId="1253" xr:uid="{00000000-0005-0000-0000-00007F040000}"/>
    <cellStyle name="40% - Ênfase4 5 4" xfId="744" xr:uid="{00000000-0005-0000-0000-000080040000}"/>
    <cellStyle name="40% - Ênfase4 5 5" xfId="1796" xr:uid="{00000000-0005-0000-0000-000081040000}"/>
    <cellStyle name="40% - Ênfase4 6" xfId="425" xr:uid="{00000000-0005-0000-0000-000082040000}"/>
    <cellStyle name="40% - Ênfase4 6 2" xfId="426" xr:uid="{00000000-0005-0000-0000-000083040000}"/>
    <cellStyle name="40% - Ênfase4 6 2 2" xfId="1498" xr:uid="{00000000-0005-0000-0000-000084040000}"/>
    <cellStyle name="40% - Ênfase4 6 2 3" xfId="988" xr:uid="{00000000-0005-0000-0000-000085040000}"/>
    <cellStyle name="40% - Ênfase4 6 2 4" xfId="2040" xr:uid="{00000000-0005-0000-0000-000086040000}"/>
    <cellStyle name="40% - Ênfase4 6 3" xfId="1497" xr:uid="{00000000-0005-0000-0000-000087040000}"/>
    <cellStyle name="40% - Ênfase4 6 4" xfId="987" xr:uid="{00000000-0005-0000-0000-000088040000}"/>
    <cellStyle name="40% - Ênfase4 6 5" xfId="2039" xr:uid="{00000000-0005-0000-0000-000089040000}"/>
    <cellStyle name="40% - Ênfase4 7" xfId="97" xr:uid="{00000000-0005-0000-0000-00008A040000}"/>
    <cellStyle name="40% - Ênfase4 7 2" xfId="296" xr:uid="{00000000-0005-0000-0000-00008B040000}"/>
    <cellStyle name="40% - Ênfase4 7 2 2" xfId="1384" xr:uid="{00000000-0005-0000-0000-00008C040000}"/>
    <cellStyle name="40% - Ênfase4 7 2 3" xfId="875" xr:uid="{00000000-0005-0000-0000-00008D040000}"/>
    <cellStyle name="40% - Ênfase4 7 2 4" xfId="1927" xr:uid="{00000000-0005-0000-0000-00008E040000}"/>
    <cellStyle name="40% - Ênfase4 7 3" xfId="1195" xr:uid="{00000000-0005-0000-0000-00008F040000}"/>
    <cellStyle name="40% - Ênfase4 7 4" xfId="685" xr:uid="{00000000-0005-0000-0000-000090040000}"/>
    <cellStyle name="40% - Ênfase4 7 5" xfId="1738" xr:uid="{00000000-0005-0000-0000-000091040000}"/>
    <cellStyle name="40% - Ênfase4 8" xfId="427" xr:uid="{00000000-0005-0000-0000-000092040000}"/>
    <cellStyle name="40% - Ênfase4 8 2" xfId="428" xr:uid="{00000000-0005-0000-0000-000093040000}"/>
    <cellStyle name="40% - Ênfase4 8 2 2" xfId="1500" xr:uid="{00000000-0005-0000-0000-000094040000}"/>
    <cellStyle name="40% - Ênfase4 8 2 3" xfId="990" xr:uid="{00000000-0005-0000-0000-000095040000}"/>
    <cellStyle name="40% - Ênfase4 8 2 4" xfId="2042" xr:uid="{00000000-0005-0000-0000-000096040000}"/>
    <cellStyle name="40% - Ênfase4 8 3" xfId="1499" xr:uid="{00000000-0005-0000-0000-000097040000}"/>
    <cellStyle name="40% - Ênfase4 8 4" xfId="989" xr:uid="{00000000-0005-0000-0000-000098040000}"/>
    <cellStyle name="40% - Ênfase4 8 5" xfId="2041" xr:uid="{00000000-0005-0000-0000-000099040000}"/>
    <cellStyle name="40% - Ênfase4 9" xfId="429" xr:uid="{00000000-0005-0000-0000-00009A040000}"/>
    <cellStyle name="40% - Ênfase4 9 2" xfId="430" xr:uid="{00000000-0005-0000-0000-00009B040000}"/>
    <cellStyle name="40% - Ênfase4 9 2 2" xfId="1502" xr:uid="{00000000-0005-0000-0000-00009C040000}"/>
    <cellStyle name="40% - Ênfase4 9 2 3" xfId="992" xr:uid="{00000000-0005-0000-0000-00009D040000}"/>
    <cellStyle name="40% - Ênfase4 9 2 4" xfId="2044" xr:uid="{00000000-0005-0000-0000-00009E040000}"/>
    <cellStyle name="40% - Ênfase4 9 3" xfId="1501" xr:uid="{00000000-0005-0000-0000-00009F040000}"/>
    <cellStyle name="40% - Ênfase4 9 4" xfId="991" xr:uid="{00000000-0005-0000-0000-0000A0040000}"/>
    <cellStyle name="40% - Ênfase4 9 5" xfId="2043" xr:uid="{00000000-0005-0000-0000-0000A1040000}"/>
    <cellStyle name="40% - Ênfase5 10" xfId="431" xr:uid="{00000000-0005-0000-0000-0000A2040000}"/>
    <cellStyle name="40% - Ênfase5 10 2" xfId="48" xr:uid="{00000000-0005-0000-0000-0000A3040000}"/>
    <cellStyle name="40% - Ênfase5 10 2 2" xfId="1148" xr:uid="{00000000-0005-0000-0000-0000A4040000}"/>
    <cellStyle name="40% - Ênfase5 10 2 3" xfId="639" xr:uid="{00000000-0005-0000-0000-0000A5040000}"/>
    <cellStyle name="40% - Ênfase5 10 2 4" xfId="1693" xr:uid="{00000000-0005-0000-0000-0000A6040000}"/>
    <cellStyle name="40% - Ênfase5 10 3" xfId="1503" xr:uid="{00000000-0005-0000-0000-0000A7040000}"/>
    <cellStyle name="40% - Ênfase5 10 4" xfId="993" xr:uid="{00000000-0005-0000-0000-0000A8040000}"/>
    <cellStyle name="40% - Ênfase5 10 5" xfId="2045" xr:uid="{00000000-0005-0000-0000-0000A9040000}"/>
    <cellStyle name="40% - Ênfase5 11" xfId="433" xr:uid="{00000000-0005-0000-0000-0000AA040000}"/>
    <cellStyle name="40% - Ênfase5 11 2" xfId="1504" xr:uid="{00000000-0005-0000-0000-0000AB040000}"/>
    <cellStyle name="40% - Ênfase5 11 3" xfId="994" xr:uid="{00000000-0005-0000-0000-0000AC040000}"/>
    <cellStyle name="40% - Ênfase5 11 4" xfId="2046" xr:uid="{00000000-0005-0000-0000-0000AD040000}"/>
    <cellStyle name="40% - Ênfase5 12" xfId="435" xr:uid="{00000000-0005-0000-0000-0000AE040000}"/>
    <cellStyle name="40% - Ênfase5 12 2" xfId="1505" xr:uid="{00000000-0005-0000-0000-0000AF040000}"/>
    <cellStyle name="40% - Ênfase5 12 3" xfId="995" xr:uid="{00000000-0005-0000-0000-0000B0040000}"/>
    <cellStyle name="40% - Ênfase5 12 4" xfId="2047" xr:uid="{00000000-0005-0000-0000-0000B1040000}"/>
    <cellStyle name="40% - Ênfase5 13" xfId="436" xr:uid="{00000000-0005-0000-0000-0000B2040000}"/>
    <cellStyle name="40% - Ênfase5 13 2" xfId="1506" xr:uid="{00000000-0005-0000-0000-0000B3040000}"/>
    <cellStyle name="40% - Ênfase5 13 3" xfId="996" xr:uid="{00000000-0005-0000-0000-0000B4040000}"/>
    <cellStyle name="40% - Ênfase5 13 4" xfId="2048" xr:uid="{00000000-0005-0000-0000-0000B5040000}"/>
    <cellStyle name="40% - Ênfase5 14" xfId="372" xr:uid="{00000000-0005-0000-0000-0000B6040000}"/>
    <cellStyle name="40% - Ênfase5 14 2" xfId="1454" xr:uid="{00000000-0005-0000-0000-0000B7040000}"/>
    <cellStyle name="40% - Ênfase5 14 3" xfId="944" xr:uid="{00000000-0005-0000-0000-0000B8040000}"/>
    <cellStyle name="40% - Ênfase5 14 4" xfId="1996" xr:uid="{00000000-0005-0000-0000-0000B9040000}"/>
    <cellStyle name="40% - Ênfase5 15" xfId="438" xr:uid="{00000000-0005-0000-0000-0000BA040000}"/>
    <cellStyle name="40% - Ênfase5 15 2" xfId="1507" xr:uid="{00000000-0005-0000-0000-0000BB040000}"/>
    <cellStyle name="40% - Ênfase5 15 3" xfId="997" xr:uid="{00000000-0005-0000-0000-0000BC040000}"/>
    <cellStyle name="40% - Ênfase5 15 4" xfId="2049" xr:uid="{00000000-0005-0000-0000-0000BD040000}"/>
    <cellStyle name="40% - Ênfase5 16" xfId="443" xr:uid="{00000000-0005-0000-0000-0000BE040000}"/>
    <cellStyle name="40% - Ênfase5 16 2" xfId="1512" xr:uid="{00000000-0005-0000-0000-0000BF040000}"/>
    <cellStyle name="40% - Ênfase5 16 3" xfId="1001" xr:uid="{00000000-0005-0000-0000-0000C0040000}"/>
    <cellStyle name="40% - Ênfase5 16 4" xfId="2053" xr:uid="{00000000-0005-0000-0000-0000C1040000}"/>
    <cellStyle name="40% - Ênfase5 17" xfId="276" xr:uid="{00000000-0005-0000-0000-0000C2040000}"/>
    <cellStyle name="40% - Ênfase5 17 2" xfId="1366" xr:uid="{00000000-0005-0000-0000-0000C3040000}"/>
    <cellStyle name="40% - Ênfase5 17 3" xfId="857" xr:uid="{00000000-0005-0000-0000-0000C4040000}"/>
    <cellStyle name="40% - Ênfase5 17 4" xfId="1909" xr:uid="{00000000-0005-0000-0000-0000C5040000}"/>
    <cellStyle name="40% - Ênfase5 18" xfId="445" xr:uid="{00000000-0005-0000-0000-0000C6040000}"/>
    <cellStyle name="40% - Ênfase5 18 2" xfId="1514" xr:uid="{00000000-0005-0000-0000-0000C7040000}"/>
    <cellStyle name="40% - Ênfase5 18 3" xfId="1003" xr:uid="{00000000-0005-0000-0000-0000C8040000}"/>
    <cellStyle name="40% - Ênfase5 18 4" xfId="2055" xr:uid="{00000000-0005-0000-0000-0000C9040000}"/>
    <cellStyle name="40% - Ênfase5 19" xfId="446" xr:uid="{00000000-0005-0000-0000-0000CA040000}"/>
    <cellStyle name="40% - Ênfase5 19 2" xfId="1515" xr:uid="{00000000-0005-0000-0000-0000CB040000}"/>
    <cellStyle name="40% - Ênfase5 19 3" xfId="1004" xr:uid="{00000000-0005-0000-0000-0000CC040000}"/>
    <cellStyle name="40% - Ênfase5 19 4" xfId="2056" xr:uid="{00000000-0005-0000-0000-0000CD040000}"/>
    <cellStyle name="40% - Ênfase5 2" xfId="192" xr:uid="{00000000-0005-0000-0000-0000CE040000}"/>
    <cellStyle name="40% - Ênfase5 2 2" xfId="194" xr:uid="{00000000-0005-0000-0000-0000CF040000}"/>
    <cellStyle name="40% - Ênfase5 2 2 2" xfId="1289" xr:uid="{00000000-0005-0000-0000-0000D0040000}"/>
    <cellStyle name="40% - Ênfase5 2 2 3" xfId="780" xr:uid="{00000000-0005-0000-0000-0000D1040000}"/>
    <cellStyle name="40% - Ênfase5 2 2 4" xfId="1832" xr:uid="{00000000-0005-0000-0000-0000D2040000}"/>
    <cellStyle name="40% - Ênfase5 2 3" xfId="1287" xr:uid="{00000000-0005-0000-0000-0000D3040000}"/>
    <cellStyle name="40% - Ênfase5 2 4" xfId="778" xr:uid="{00000000-0005-0000-0000-0000D4040000}"/>
    <cellStyle name="40% - Ênfase5 2 5" xfId="1830" xr:uid="{00000000-0005-0000-0000-0000D5040000}"/>
    <cellStyle name="40% - Ênfase5 20" xfId="439" xr:uid="{00000000-0005-0000-0000-0000D6040000}"/>
    <cellStyle name="40% - Ênfase5 20 2" xfId="1508" xr:uid="{00000000-0005-0000-0000-0000D7040000}"/>
    <cellStyle name="40% - Ênfase5 20 3" xfId="998" xr:uid="{00000000-0005-0000-0000-0000D8040000}"/>
    <cellStyle name="40% - Ênfase5 20 4" xfId="2050" xr:uid="{00000000-0005-0000-0000-0000D9040000}"/>
    <cellStyle name="40% - Ênfase5 21" xfId="444" xr:uid="{00000000-0005-0000-0000-0000DA040000}"/>
    <cellStyle name="40% - Ênfase5 21 2" xfId="1513" xr:uid="{00000000-0005-0000-0000-0000DB040000}"/>
    <cellStyle name="40% - Ênfase5 21 3" xfId="1002" xr:uid="{00000000-0005-0000-0000-0000DC040000}"/>
    <cellStyle name="40% - Ênfase5 21 4" xfId="2054" xr:uid="{00000000-0005-0000-0000-0000DD040000}"/>
    <cellStyle name="40% - Ênfase5 22" xfId="277" xr:uid="{00000000-0005-0000-0000-0000DE040000}"/>
    <cellStyle name="40% - Ênfase5 3" xfId="142" xr:uid="{00000000-0005-0000-0000-0000DF040000}"/>
    <cellStyle name="40% - Ênfase5 3 2" xfId="98" xr:uid="{00000000-0005-0000-0000-0000E0040000}"/>
    <cellStyle name="40% - Ênfase5 3 2 2" xfId="1196" xr:uid="{00000000-0005-0000-0000-0000E1040000}"/>
    <cellStyle name="40% - Ênfase5 3 2 3" xfId="686" xr:uid="{00000000-0005-0000-0000-0000E2040000}"/>
    <cellStyle name="40% - Ênfase5 3 2 4" xfId="1739" xr:uid="{00000000-0005-0000-0000-0000E3040000}"/>
    <cellStyle name="40% - Ênfase5 3 3" xfId="1238" xr:uid="{00000000-0005-0000-0000-0000E4040000}"/>
    <cellStyle name="40% - Ênfase5 3 4" xfId="729" xr:uid="{00000000-0005-0000-0000-0000E5040000}"/>
    <cellStyle name="40% - Ênfase5 3 5" xfId="1781" xr:uid="{00000000-0005-0000-0000-0000E6040000}"/>
    <cellStyle name="40% - Ênfase5 4" xfId="196" xr:uid="{00000000-0005-0000-0000-0000E7040000}"/>
    <cellStyle name="40% - Ênfase5 4 2" xfId="200" xr:uid="{00000000-0005-0000-0000-0000E8040000}"/>
    <cellStyle name="40% - Ênfase5 4 2 2" xfId="1295" xr:uid="{00000000-0005-0000-0000-0000E9040000}"/>
    <cellStyle name="40% - Ênfase5 4 2 3" xfId="786" xr:uid="{00000000-0005-0000-0000-0000EA040000}"/>
    <cellStyle name="40% - Ênfase5 4 2 4" xfId="1838" xr:uid="{00000000-0005-0000-0000-0000EB040000}"/>
    <cellStyle name="40% - Ênfase5 4 3" xfId="1291" xr:uid="{00000000-0005-0000-0000-0000EC040000}"/>
    <cellStyle name="40% - Ênfase5 4 4" xfId="782" xr:uid="{00000000-0005-0000-0000-0000ED040000}"/>
    <cellStyle name="40% - Ênfase5 4 5" xfId="1834" xr:uid="{00000000-0005-0000-0000-0000EE040000}"/>
    <cellStyle name="40% - Ênfase5 5" xfId="204" xr:uid="{00000000-0005-0000-0000-0000EF040000}"/>
    <cellStyle name="40% - Ênfase5 5 2" xfId="27" xr:uid="{00000000-0005-0000-0000-0000F0040000}"/>
    <cellStyle name="40% - Ênfase5 5 2 2" xfId="1130" xr:uid="{00000000-0005-0000-0000-0000F1040000}"/>
    <cellStyle name="40% - Ênfase5 5 2 3" xfId="622" xr:uid="{00000000-0005-0000-0000-0000F2040000}"/>
    <cellStyle name="40% - Ênfase5 5 2 4" xfId="1676" xr:uid="{00000000-0005-0000-0000-0000F3040000}"/>
    <cellStyle name="40% - Ênfase5 5 3" xfId="1299" xr:uid="{00000000-0005-0000-0000-0000F4040000}"/>
    <cellStyle name="40% - Ênfase5 5 4" xfId="790" xr:uid="{00000000-0005-0000-0000-0000F5040000}"/>
    <cellStyle name="40% - Ênfase5 5 5" xfId="1842" xr:uid="{00000000-0005-0000-0000-0000F6040000}"/>
    <cellStyle name="40% - Ênfase5 6" xfId="257" xr:uid="{00000000-0005-0000-0000-0000F7040000}"/>
    <cellStyle name="40% - Ênfase5 6 2" xfId="447" xr:uid="{00000000-0005-0000-0000-0000F8040000}"/>
    <cellStyle name="40% - Ênfase5 6 2 2" xfId="1516" xr:uid="{00000000-0005-0000-0000-0000F9040000}"/>
    <cellStyle name="40% - Ênfase5 6 2 3" xfId="1005" xr:uid="{00000000-0005-0000-0000-0000FA040000}"/>
    <cellStyle name="40% - Ênfase5 6 2 4" xfId="2057" xr:uid="{00000000-0005-0000-0000-0000FB040000}"/>
    <cellStyle name="40% - Ênfase5 6 3" xfId="1347" xr:uid="{00000000-0005-0000-0000-0000FC040000}"/>
    <cellStyle name="40% - Ênfase5 6 4" xfId="838" xr:uid="{00000000-0005-0000-0000-0000FD040000}"/>
    <cellStyle name="40% - Ênfase5 6 5" xfId="1890" xr:uid="{00000000-0005-0000-0000-0000FE040000}"/>
    <cellStyle name="40% - Ênfase5 7" xfId="259" xr:uid="{00000000-0005-0000-0000-0000FF040000}"/>
    <cellStyle name="40% - Ênfase5 7 2" xfId="448" xr:uid="{00000000-0005-0000-0000-000000050000}"/>
    <cellStyle name="40% - Ênfase5 7 2 2" xfId="1517" xr:uid="{00000000-0005-0000-0000-000001050000}"/>
    <cellStyle name="40% - Ênfase5 7 2 3" xfId="1006" xr:uid="{00000000-0005-0000-0000-000002050000}"/>
    <cellStyle name="40% - Ênfase5 7 2 4" xfId="2058" xr:uid="{00000000-0005-0000-0000-000003050000}"/>
    <cellStyle name="40% - Ênfase5 7 3" xfId="1349" xr:uid="{00000000-0005-0000-0000-000004050000}"/>
    <cellStyle name="40% - Ênfase5 7 4" xfId="840" xr:uid="{00000000-0005-0000-0000-000005050000}"/>
    <cellStyle name="40% - Ênfase5 7 5" xfId="1892" xr:uid="{00000000-0005-0000-0000-000006050000}"/>
    <cellStyle name="40% - Ênfase5 8" xfId="261" xr:uid="{00000000-0005-0000-0000-000007050000}"/>
    <cellStyle name="40% - Ênfase5 8 2" xfId="166" xr:uid="{00000000-0005-0000-0000-000008050000}"/>
    <cellStyle name="40% - Ênfase5 8 2 2" xfId="1262" xr:uid="{00000000-0005-0000-0000-000009050000}"/>
    <cellStyle name="40% - Ênfase5 8 2 3" xfId="753" xr:uid="{00000000-0005-0000-0000-00000A050000}"/>
    <cellStyle name="40% - Ênfase5 8 2 4" xfId="1805" xr:uid="{00000000-0005-0000-0000-00000B050000}"/>
    <cellStyle name="40% - Ênfase5 8 3" xfId="1351" xr:uid="{00000000-0005-0000-0000-00000C050000}"/>
    <cellStyle name="40% - Ênfase5 8 4" xfId="842" xr:uid="{00000000-0005-0000-0000-00000D050000}"/>
    <cellStyle name="40% - Ênfase5 8 5" xfId="1894" xr:uid="{00000000-0005-0000-0000-00000E050000}"/>
    <cellStyle name="40% - Ênfase5 9" xfId="264" xr:uid="{00000000-0005-0000-0000-00000F050000}"/>
    <cellStyle name="40% - Ênfase5 9 2" xfId="442" xr:uid="{00000000-0005-0000-0000-000010050000}"/>
    <cellStyle name="40% - Ênfase5 9 2 2" xfId="1511" xr:uid="{00000000-0005-0000-0000-000011050000}"/>
    <cellStyle name="40% - Ênfase5 9 2 3" xfId="1000" xr:uid="{00000000-0005-0000-0000-000012050000}"/>
    <cellStyle name="40% - Ênfase5 9 2 4" xfId="2052" xr:uid="{00000000-0005-0000-0000-000013050000}"/>
    <cellStyle name="40% - Ênfase5 9 3" xfId="1354" xr:uid="{00000000-0005-0000-0000-000014050000}"/>
    <cellStyle name="40% - Ênfase5 9 4" xfId="845" xr:uid="{00000000-0005-0000-0000-000015050000}"/>
    <cellStyle name="40% - Ênfase5 9 5" xfId="1897" xr:uid="{00000000-0005-0000-0000-000016050000}"/>
    <cellStyle name="40% - Ênfase6 10" xfId="449" xr:uid="{00000000-0005-0000-0000-000017050000}"/>
    <cellStyle name="40% - Ênfase6 10 2" xfId="313" xr:uid="{00000000-0005-0000-0000-000018050000}"/>
    <cellStyle name="40% - Ênfase6 10 2 2" xfId="1400" xr:uid="{00000000-0005-0000-0000-000019050000}"/>
    <cellStyle name="40% - Ênfase6 10 2 3" xfId="891" xr:uid="{00000000-0005-0000-0000-00001A050000}"/>
    <cellStyle name="40% - Ênfase6 10 2 4" xfId="1943" xr:uid="{00000000-0005-0000-0000-00001B050000}"/>
    <cellStyle name="40% - Ênfase6 10 3" xfId="1518" xr:uid="{00000000-0005-0000-0000-00001C050000}"/>
    <cellStyle name="40% - Ênfase6 10 4" xfId="1007" xr:uid="{00000000-0005-0000-0000-00001D050000}"/>
    <cellStyle name="40% - Ênfase6 10 5" xfId="2059" xr:uid="{00000000-0005-0000-0000-00001E050000}"/>
    <cellStyle name="40% - Ênfase6 11" xfId="450" xr:uid="{00000000-0005-0000-0000-00001F050000}"/>
    <cellStyle name="40% - Ênfase6 11 2" xfId="1519" xr:uid="{00000000-0005-0000-0000-000020050000}"/>
    <cellStyle name="40% - Ênfase6 11 3" xfId="1008" xr:uid="{00000000-0005-0000-0000-000021050000}"/>
    <cellStyle name="40% - Ênfase6 11 4" xfId="2060" xr:uid="{00000000-0005-0000-0000-000022050000}"/>
    <cellStyle name="40% - Ênfase6 12" xfId="451" xr:uid="{00000000-0005-0000-0000-000023050000}"/>
    <cellStyle name="40% - Ênfase6 12 2" xfId="1520" xr:uid="{00000000-0005-0000-0000-000024050000}"/>
    <cellStyle name="40% - Ênfase6 12 3" xfId="1009" xr:uid="{00000000-0005-0000-0000-000025050000}"/>
    <cellStyle name="40% - Ênfase6 12 4" xfId="2061" xr:uid="{00000000-0005-0000-0000-000026050000}"/>
    <cellStyle name="40% - Ênfase6 13" xfId="452" xr:uid="{00000000-0005-0000-0000-000027050000}"/>
    <cellStyle name="40% - Ênfase6 13 2" xfId="1521" xr:uid="{00000000-0005-0000-0000-000028050000}"/>
    <cellStyle name="40% - Ênfase6 13 3" xfId="1010" xr:uid="{00000000-0005-0000-0000-000029050000}"/>
    <cellStyle name="40% - Ênfase6 13 4" xfId="2062" xr:uid="{00000000-0005-0000-0000-00002A050000}"/>
    <cellStyle name="40% - Ênfase6 14" xfId="338" xr:uid="{00000000-0005-0000-0000-00002B050000}"/>
    <cellStyle name="40% - Ênfase6 14 2" xfId="1423" xr:uid="{00000000-0005-0000-0000-00002C050000}"/>
    <cellStyle name="40% - Ênfase6 14 3" xfId="913" xr:uid="{00000000-0005-0000-0000-00002D050000}"/>
    <cellStyle name="40% - Ênfase6 14 4" xfId="1965" xr:uid="{00000000-0005-0000-0000-00002E050000}"/>
    <cellStyle name="40% - Ênfase6 15" xfId="116" xr:uid="{00000000-0005-0000-0000-00002F050000}"/>
    <cellStyle name="40% - Ênfase6 15 2" xfId="1213" xr:uid="{00000000-0005-0000-0000-000030050000}"/>
    <cellStyle name="40% - Ênfase6 15 3" xfId="703" xr:uid="{00000000-0005-0000-0000-000031050000}"/>
    <cellStyle name="40% - Ênfase6 15 4" xfId="1756" xr:uid="{00000000-0005-0000-0000-000032050000}"/>
    <cellStyle name="40% - Ênfase6 16" xfId="343" xr:uid="{00000000-0005-0000-0000-000033050000}"/>
    <cellStyle name="40% - Ênfase6 16 2" xfId="1428" xr:uid="{00000000-0005-0000-0000-000034050000}"/>
    <cellStyle name="40% - Ênfase6 16 3" xfId="918" xr:uid="{00000000-0005-0000-0000-000035050000}"/>
    <cellStyle name="40% - Ênfase6 16 4" xfId="1970" xr:uid="{00000000-0005-0000-0000-000036050000}"/>
    <cellStyle name="40% - Ênfase6 17" xfId="292" xr:uid="{00000000-0005-0000-0000-000037050000}"/>
    <cellStyle name="40% - Ênfase6 17 2" xfId="1381" xr:uid="{00000000-0005-0000-0000-000038050000}"/>
    <cellStyle name="40% - Ênfase6 17 3" xfId="872" xr:uid="{00000000-0005-0000-0000-000039050000}"/>
    <cellStyle name="40% - Ênfase6 17 4" xfId="1924" xr:uid="{00000000-0005-0000-0000-00003A050000}"/>
    <cellStyle name="40% - Ênfase6 18" xfId="349" xr:uid="{00000000-0005-0000-0000-00003B050000}"/>
    <cellStyle name="40% - Ênfase6 18 2" xfId="1433" xr:uid="{00000000-0005-0000-0000-00003C050000}"/>
    <cellStyle name="40% - Ênfase6 18 3" xfId="923" xr:uid="{00000000-0005-0000-0000-00003D050000}"/>
    <cellStyle name="40% - Ênfase6 18 4" xfId="1975" xr:uid="{00000000-0005-0000-0000-00003E050000}"/>
    <cellStyle name="40% - Ênfase6 19" xfId="353" xr:uid="{00000000-0005-0000-0000-00003F050000}"/>
    <cellStyle name="40% - Ênfase6 19 2" xfId="1436" xr:uid="{00000000-0005-0000-0000-000040050000}"/>
    <cellStyle name="40% - Ênfase6 19 3" xfId="926" xr:uid="{00000000-0005-0000-0000-000041050000}"/>
    <cellStyle name="40% - Ênfase6 19 4" xfId="1978" xr:uid="{00000000-0005-0000-0000-000042050000}"/>
    <cellStyle name="40% - Ênfase6 2" xfId="241" xr:uid="{00000000-0005-0000-0000-000043050000}"/>
    <cellStyle name="40% - Ênfase6 2 2" xfId="243" xr:uid="{00000000-0005-0000-0000-000044050000}"/>
    <cellStyle name="40% - Ênfase6 2 2 2" xfId="1333" xr:uid="{00000000-0005-0000-0000-000045050000}"/>
    <cellStyle name="40% - Ênfase6 2 2 3" xfId="824" xr:uid="{00000000-0005-0000-0000-000046050000}"/>
    <cellStyle name="40% - Ênfase6 2 2 4" xfId="1876" xr:uid="{00000000-0005-0000-0000-000047050000}"/>
    <cellStyle name="40% - Ênfase6 2 3" xfId="1331" xr:uid="{00000000-0005-0000-0000-000048050000}"/>
    <cellStyle name="40% - Ênfase6 2 4" xfId="822" xr:uid="{00000000-0005-0000-0000-000049050000}"/>
    <cellStyle name="40% - Ênfase6 2 5" xfId="1874" xr:uid="{00000000-0005-0000-0000-00004A050000}"/>
    <cellStyle name="40% - Ênfase6 20" xfId="117" xr:uid="{00000000-0005-0000-0000-00004B050000}"/>
    <cellStyle name="40% - Ênfase6 20 2" xfId="1214" xr:uid="{00000000-0005-0000-0000-00004C050000}"/>
    <cellStyle name="40% - Ênfase6 20 3" xfId="704" xr:uid="{00000000-0005-0000-0000-00004D050000}"/>
    <cellStyle name="40% - Ênfase6 20 4" xfId="1757" xr:uid="{00000000-0005-0000-0000-00004E050000}"/>
    <cellStyle name="40% - Ênfase6 21" xfId="344" xr:uid="{00000000-0005-0000-0000-00004F050000}"/>
    <cellStyle name="40% - Ênfase6 21 2" xfId="1429" xr:uid="{00000000-0005-0000-0000-000050050000}"/>
    <cellStyle name="40% - Ênfase6 21 3" xfId="919" xr:uid="{00000000-0005-0000-0000-000051050000}"/>
    <cellStyle name="40% - Ênfase6 21 4" xfId="1971" xr:uid="{00000000-0005-0000-0000-000052050000}"/>
    <cellStyle name="40% - Ênfase6 22" xfId="293" xr:uid="{00000000-0005-0000-0000-000053050000}"/>
    <cellStyle name="40% - Ênfase6 3" xfId="147" xr:uid="{00000000-0005-0000-0000-000054050000}"/>
    <cellStyle name="40% - Ênfase6 3 2" xfId="245" xr:uid="{00000000-0005-0000-0000-000055050000}"/>
    <cellStyle name="40% - Ênfase6 3 2 2" xfId="1335" xr:uid="{00000000-0005-0000-0000-000056050000}"/>
    <cellStyle name="40% - Ênfase6 3 2 3" xfId="826" xr:uid="{00000000-0005-0000-0000-000057050000}"/>
    <cellStyle name="40% - Ênfase6 3 2 4" xfId="1878" xr:uid="{00000000-0005-0000-0000-000058050000}"/>
    <cellStyle name="40% - Ênfase6 3 3" xfId="1243" xr:uid="{00000000-0005-0000-0000-000059050000}"/>
    <cellStyle name="40% - Ênfase6 3 4" xfId="734" xr:uid="{00000000-0005-0000-0000-00005A050000}"/>
    <cellStyle name="40% - Ênfase6 3 5" xfId="1786" xr:uid="{00000000-0005-0000-0000-00005B050000}"/>
    <cellStyle name="40% - Ênfase6 4" xfId="247" xr:uid="{00000000-0005-0000-0000-00005C050000}"/>
    <cellStyle name="40% - Ênfase6 4 2" xfId="249" xr:uid="{00000000-0005-0000-0000-00005D050000}"/>
    <cellStyle name="40% - Ênfase6 4 2 2" xfId="1339" xr:uid="{00000000-0005-0000-0000-00005E050000}"/>
    <cellStyle name="40% - Ênfase6 4 2 3" xfId="830" xr:uid="{00000000-0005-0000-0000-00005F050000}"/>
    <cellStyle name="40% - Ênfase6 4 2 4" xfId="1882" xr:uid="{00000000-0005-0000-0000-000060050000}"/>
    <cellStyle name="40% - Ênfase6 4 3" xfId="1337" xr:uid="{00000000-0005-0000-0000-000061050000}"/>
    <cellStyle name="40% - Ênfase6 4 4" xfId="828" xr:uid="{00000000-0005-0000-0000-000062050000}"/>
    <cellStyle name="40% - Ênfase6 4 5" xfId="1880" xr:uid="{00000000-0005-0000-0000-000063050000}"/>
    <cellStyle name="40% - Ênfase6 5" xfId="251" xr:uid="{00000000-0005-0000-0000-000064050000}"/>
    <cellStyle name="40% - Ênfase6 5 2" xfId="253" xr:uid="{00000000-0005-0000-0000-000065050000}"/>
    <cellStyle name="40% - Ênfase6 5 2 2" xfId="1343" xr:uid="{00000000-0005-0000-0000-000066050000}"/>
    <cellStyle name="40% - Ênfase6 5 2 3" xfId="834" xr:uid="{00000000-0005-0000-0000-000067050000}"/>
    <cellStyle name="40% - Ênfase6 5 2 4" xfId="1886" xr:uid="{00000000-0005-0000-0000-000068050000}"/>
    <cellStyle name="40% - Ênfase6 5 3" xfId="1341" xr:uid="{00000000-0005-0000-0000-000069050000}"/>
    <cellStyle name="40% - Ênfase6 5 4" xfId="832" xr:uid="{00000000-0005-0000-0000-00006A050000}"/>
    <cellStyle name="40% - Ênfase6 5 5" xfId="1884" xr:uid="{00000000-0005-0000-0000-00006B050000}"/>
    <cellStyle name="40% - Ênfase6 6" xfId="453" xr:uid="{00000000-0005-0000-0000-00006C050000}"/>
    <cellStyle name="40% - Ênfase6 6 2" xfId="454" xr:uid="{00000000-0005-0000-0000-00006D050000}"/>
    <cellStyle name="40% - Ênfase6 6 2 2" xfId="1523" xr:uid="{00000000-0005-0000-0000-00006E050000}"/>
    <cellStyle name="40% - Ênfase6 6 2 3" xfId="1012" xr:uid="{00000000-0005-0000-0000-00006F050000}"/>
    <cellStyle name="40% - Ênfase6 6 2 4" xfId="2064" xr:uid="{00000000-0005-0000-0000-000070050000}"/>
    <cellStyle name="40% - Ênfase6 6 3" xfId="1522" xr:uid="{00000000-0005-0000-0000-000071050000}"/>
    <cellStyle name="40% - Ênfase6 6 4" xfId="1011" xr:uid="{00000000-0005-0000-0000-000072050000}"/>
    <cellStyle name="40% - Ênfase6 6 5" xfId="2063" xr:uid="{00000000-0005-0000-0000-000073050000}"/>
    <cellStyle name="40% - Ênfase6 7" xfId="455" xr:uid="{00000000-0005-0000-0000-000074050000}"/>
    <cellStyle name="40% - Ênfase6 7 2" xfId="456" xr:uid="{00000000-0005-0000-0000-000075050000}"/>
    <cellStyle name="40% - Ênfase6 7 2 2" xfId="1525" xr:uid="{00000000-0005-0000-0000-000076050000}"/>
    <cellStyle name="40% - Ênfase6 7 2 3" xfId="1014" xr:uid="{00000000-0005-0000-0000-000077050000}"/>
    <cellStyle name="40% - Ênfase6 7 2 4" xfId="2066" xr:uid="{00000000-0005-0000-0000-000078050000}"/>
    <cellStyle name="40% - Ênfase6 7 3" xfId="1524" xr:uid="{00000000-0005-0000-0000-000079050000}"/>
    <cellStyle name="40% - Ênfase6 7 4" xfId="1013" xr:uid="{00000000-0005-0000-0000-00007A050000}"/>
    <cellStyle name="40% - Ênfase6 7 5" xfId="2065" xr:uid="{00000000-0005-0000-0000-00007B050000}"/>
    <cellStyle name="40% - Ênfase6 8" xfId="457" xr:uid="{00000000-0005-0000-0000-00007C050000}"/>
    <cellStyle name="40% - Ênfase6 8 2" xfId="458" xr:uid="{00000000-0005-0000-0000-00007D050000}"/>
    <cellStyle name="40% - Ênfase6 8 2 2" xfId="1527" xr:uid="{00000000-0005-0000-0000-00007E050000}"/>
    <cellStyle name="40% - Ênfase6 8 2 3" xfId="1016" xr:uid="{00000000-0005-0000-0000-00007F050000}"/>
    <cellStyle name="40% - Ênfase6 8 2 4" xfId="2068" xr:uid="{00000000-0005-0000-0000-000080050000}"/>
    <cellStyle name="40% - Ênfase6 8 3" xfId="1526" xr:uid="{00000000-0005-0000-0000-000081050000}"/>
    <cellStyle name="40% - Ênfase6 8 4" xfId="1015" xr:uid="{00000000-0005-0000-0000-000082050000}"/>
    <cellStyle name="40% - Ênfase6 8 5" xfId="2067" xr:uid="{00000000-0005-0000-0000-000083050000}"/>
    <cellStyle name="40% - Ênfase6 9" xfId="459" xr:uid="{00000000-0005-0000-0000-000084050000}"/>
    <cellStyle name="40% - Ênfase6 9 2" xfId="460" xr:uid="{00000000-0005-0000-0000-000085050000}"/>
    <cellStyle name="40% - Ênfase6 9 2 2" xfId="1529" xr:uid="{00000000-0005-0000-0000-000086050000}"/>
    <cellStyle name="40% - Ênfase6 9 2 3" xfId="1018" xr:uid="{00000000-0005-0000-0000-000087050000}"/>
    <cellStyle name="40% - Ênfase6 9 2 4" xfId="2070" xr:uid="{00000000-0005-0000-0000-000088050000}"/>
    <cellStyle name="40% - Ênfase6 9 3" xfId="1528" xr:uid="{00000000-0005-0000-0000-000089050000}"/>
    <cellStyle name="40% - Ênfase6 9 4" xfId="1017" xr:uid="{00000000-0005-0000-0000-00008A050000}"/>
    <cellStyle name="40% - Ênfase6 9 5" xfId="2069" xr:uid="{00000000-0005-0000-0000-00008B050000}"/>
    <cellStyle name="60% - Ênfase1 2" xfId="24" xr:uid="{00000000-0005-0000-0000-00008C050000}"/>
    <cellStyle name="60% - Ênfase1 3" xfId="14" xr:uid="{00000000-0005-0000-0000-00008D050000}"/>
    <cellStyle name="60% - Ênfase2 2" xfId="216" xr:uid="{00000000-0005-0000-0000-00008E050000}"/>
    <cellStyle name="60% - Ênfase2 3" xfId="219" xr:uid="{00000000-0005-0000-0000-00008F050000}"/>
    <cellStyle name="60% - Ênfase3 2" xfId="348" xr:uid="{00000000-0005-0000-0000-000090050000}"/>
    <cellStyle name="60% - Ênfase3 3" xfId="352" xr:uid="{00000000-0005-0000-0000-000091050000}"/>
    <cellStyle name="60% - Ênfase4 2" xfId="377" xr:uid="{00000000-0005-0000-0000-000092050000}"/>
    <cellStyle name="60% - Ênfase4 3" xfId="380" xr:uid="{00000000-0005-0000-0000-000093050000}"/>
    <cellStyle name="60% - Ênfase5 2" xfId="397" xr:uid="{00000000-0005-0000-0000-000094050000}"/>
    <cellStyle name="60% - Ênfase5 3" xfId="401" xr:uid="{00000000-0005-0000-0000-000095050000}"/>
    <cellStyle name="60% - Ênfase6 2" xfId="424" xr:uid="{00000000-0005-0000-0000-000096050000}"/>
    <cellStyle name="60% - Ênfase6 3" xfId="96" xr:uid="{00000000-0005-0000-0000-000097050000}"/>
    <cellStyle name="Bom 2" xfId="337" xr:uid="{00000000-0005-0000-0000-000098050000}"/>
    <cellStyle name="Bom 3" xfId="461" xr:uid="{00000000-0005-0000-0000-000099050000}"/>
    <cellStyle name="Cálculo 2" xfId="6" xr:uid="{00000000-0005-0000-0000-00009A050000}"/>
    <cellStyle name="Cálculo 3" xfId="329" xr:uid="{00000000-0005-0000-0000-00009B050000}"/>
    <cellStyle name="Cálculo 3 2" xfId="1416" xr:uid="{00000000-0005-0000-0000-00009C050000}"/>
    <cellStyle name="Cálculo 3 3" xfId="1630" xr:uid="{00000000-0005-0000-0000-00009D050000}"/>
    <cellStyle name="Cálculo 3 4" xfId="1631" xr:uid="{00000000-0005-0000-0000-00009E050000}"/>
    <cellStyle name="Cálculo 3 5" xfId="1642" xr:uid="{00000000-0005-0000-0000-00009F050000}"/>
    <cellStyle name="Cálculo 3 6" xfId="1643" xr:uid="{00000000-0005-0000-0000-0000A0050000}"/>
    <cellStyle name="Célula de Verificação 2" xfId="15" xr:uid="{00000000-0005-0000-0000-0000A1050000}"/>
    <cellStyle name="Célula de Verificação 3" xfId="462" xr:uid="{00000000-0005-0000-0000-0000A2050000}"/>
    <cellStyle name="Célula Vinculada 2" xfId="464" xr:uid="{00000000-0005-0000-0000-0000A3050000}"/>
    <cellStyle name="Célula Vinculada 3" xfId="466" xr:uid="{00000000-0005-0000-0000-0000A4050000}"/>
    <cellStyle name="Ênfase1 2" xfId="406" xr:uid="{00000000-0005-0000-0000-0000A5050000}"/>
    <cellStyle name="Ênfase1 3" xfId="411" xr:uid="{00000000-0005-0000-0000-0000A6050000}"/>
    <cellStyle name="Ênfase2 2" xfId="467" xr:uid="{00000000-0005-0000-0000-0000A7050000}"/>
    <cellStyle name="Ênfase2 3" xfId="468" xr:uid="{00000000-0005-0000-0000-0000A8050000}"/>
    <cellStyle name="Ênfase3 2" xfId="470" xr:uid="{00000000-0005-0000-0000-0000A9050000}"/>
    <cellStyle name="Ênfase3 3" xfId="1" xr:uid="{00000000-0005-0000-0000-0000AA050000}"/>
    <cellStyle name="Ênfase4 2" xfId="471" xr:uid="{00000000-0005-0000-0000-0000AB050000}"/>
    <cellStyle name="Ênfase4 3" xfId="472" xr:uid="{00000000-0005-0000-0000-0000AC050000}"/>
    <cellStyle name="Ênfase5 2" xfId="473" xr:uid="{00000000-0005-0000-0000-0000AD050000}"/>
    <cellStyle name="Ênfase5 3" xfId="474" xr:uid="{00000000-0005-0000-0000-0000AE050000}"/>
    <cellStyle name="Ênfase6 2" xfId="432" xr:uid="{00000000-0005-0000-0000-0000AF050000}"/>
    <cellStyle name="Ênfase6 3" xfId="434" xr:uid="{00000000-0005-0000-0000-0000B0050000}"/>
    <cellStyle name="Entrada 2" xfId="475" xr:uid="{00000000-0005-0000-0000-0000B1050000}"/>
    <cellStyle name="Entrada 3" xfId="476" xr:uid="{00000000-0005-0000-0000-0000B2050000}"/>
    <cellStyle name="Entrada 3 2" xfId="1531" xr:uid="{00000000-0005-0000-0000-0000B3050000}"/>
    <cellStyle name="Entrada 3 3" xfId="1635" xr:uid="{00000000-0005-0000-0000-0000B4050000}"/>
    <cellStyle name="Entrada 3 4" xfId="1628" xr:uid="{00000000-0005-0000-0000-0000B5050000}"/>
    <cellStyle name="Entrada 3 5" xfId="1645" xr:uid="{00000000-0005-0000-0000-0000B6050000}"/>
    <cellStyle name="Entrada 3 6" xfId="1640" xr:uid="{00000000-0005-0000-0000-0000B7050000}"/>
    <cellStyle name="Excel Built-in Normal" xfId="477" xr:uid="{00000000-0005-0000-0000-0000B8050000}"/>
    <cellStyle name="Excel_BuiltIn_Texto Explicativo 1" xfId="478" xr:uid="{00000000-0005-0000-0000-0000B9050000}"/>
    <cellStyle name="Hiperlink" xfId="13" builtinId="8"/>
    <cellStyle name="Incorreto 2" xfId="479" xr:uid="{00000000-0005-0000-0000-0000BB050000}"/>
    <cellStyle name="Incorreto 3" xfId="469" xr:uid="{00000000-0005-0000-0000-0000BC050000}"/>
    <cellStyle name="Moeda" xfId="10" builtinId="4"/>
    <cellStyle name="Moeda [0] 2" xfId="482" xr:uid="{00000000-0005-0000-0000-0000BE050000}"/>
    <cellStyle name="Moeda [0] 2 2" xfId="1534" xr:uid="{00000000-0005-0000-0000-0000BF050000}"/>
    <cellStyle name="Moeda [0] 2 3" xfId="1022" xr:uid="{00000000-0005-0000-0000-0000C0050000}"/>
    <cellStyle name="Moeda 10" xfId="1621" xr:uid="{00000000-0005-0000-0000-0000C1050000}"/>
    <cellStyle name="Moeda 11" xfId="1622" xr:uid="{00000000-0005-0000-0000-0000C2050000}"/>
    <cellStyle name="Moeda 12" xfId="1623" xr:uid="{00000000-0005-0000-0000-0000C3050000}"/>
    <cellStyle name="Moeda 13" xfId="1639" xr:uid="{00000000-0005-0000-0000-0000C4050000}"/>
    <cellStyle name="Moeda 14" xfId="1625" xr:uid="{00000000-0005-0000-0000-0000C5050000}"/>
    <cellStyle name="Moeda 15" xfId="1626" xr:uid="{00000000-0005-0000-0000-0000C6050000}"/>
    <cellStyle name="Moeda 16" xfId="1634" xr:uid="{00000000-0005-0000-0000-0000C7050000}"/>
    <cellStyle name="Moeda 17" xfId="1648" xr:uid="{00000000-0005-0000-0000-0000C8050000}"/>
    <cellStyle name="Moeda 18" xfId="1650" xr:uid="{00000000-0005-0000-0000-0000C9050000}"/>
    <cellStyle name="Moeda 19" xfId="1654" xr:uid="{00000000-0005-0000-0000-0000CA050000}"/>
    <cellStyle name="Moeda 2" xfId="483" xr:uid="{00000000-0005-0000-0000-0000CB050000}"/>
    <cellStyle name="Moeda 2 2" xfId="2159" xr:uid="{00000000-0005-0000-0000-0000CC050000}"/>
    <cellStyle name="Moeda 20" xfId="1655" xr:uid="{00000000-0005-0000-0000-0000CD050000}"/>
    <cellStyle name="Moeda 21" xfId="1656" xr:uid="{00000000-0005-0000-0000-0000CE050000}"/>
    <cellStyle name="Moeda 22" xfId="1657" xr:uid="{00000000-0005-0000-0000-0000CF050000}"/>
    <cellStyle name="Moeda 23" xfId="1653" xr:uid="{00000000-0005-0000-0000-0000D0050000}"/>
    <cellStyle name="Moeda 24" xfId="611" xr:uid="{00000000-0005-0000-0000-0000D1050000}"/>
    <cellStyle name="Moeda 25" xfId="1665" xr:uid="{00000000-0005-0000-0000-0000D2050000}"/>
    <cellStyle name="Moeda 3" xfId="484" xr:uid="{00000000-0005-0000-0000-0000D3050000}"/>
    <cellStyle name="Moeda 4" xfId="18" xr:uid="{00000000-0005-0000-0000-0000D4050000}"/>
    <cellStyle name="Moeda 5" xfId="67" xr:uid="{00000000-0005-0000-0000-0000D5050000}"/>
    <cellStyle name="Moeda 5 2" xfId="1166" xr:uid="{00000000-0005-0000-0000-0000D6050000}"/>
    <cellStyle name="Moeda 5 3" xfId="656" xr:uid="{00000000-0005-0000-0000-0000D7050000}"/>
    <cellStyle name="Moeda 6" xfId="1119" xr:uid="{00000000-0005-0000-0000-0000D8050000}"/>
    <cellStyle name="Moeda 7" xfId="1139" xr:uid="{00000000-0005-0000-0000-0000D9050000}"/>
    <cellStyle name="Moeda 8" xfId="1619" xr:uid="{00000000-0005-0000-0000-0000DA050000}"/>
    <cellStyle name="Moeda 9" xfId="1620" xr:uid="{00000000-0005-0000-0000-0000DB050000}"/>
    <cellStyle name="Neutra 2" xfId="223" xr:uid="{00000000-0005-0000-0000-0000DC050000}"/>
    <cellStyle name="Neutra 3" xfId="227" xr:uid="{00000000-0005-0000-0000-0000DD050000}"/>
    <cellStyle name="Normal" xfId="0" builtinId="0"/>
    <cellStyle name="Normal 10" xfId="485" xr:uid="{00000000-0005-0000-0000-0000DF050000}"/>
    <cellStyle name="Normal 10 2" xfId="486" xr:uid="{00000000-0005-0000-0000-0000E0050000}"/>
    <cellStyle name="Normal 10 2 2" xfId="1536" xr:uid="{00000000-0005-0000-0000-0000E1050000}"/>
    <cellStyle name="Normal 10 2 3" xfId="1024" xr:uid="{00000000-0005-0000-0000-0000E2050000}"/>
    <cellStyle name="Normal 10 3" xfId="29" xr:uid="{00000000-0005-0000-0000-0000E3050000}"/>
    <cellStyle name="Normal 10 3 2" xfId="599" xr:uid="{00000000-0005-0000-0000-0000E4050000}"/>
    <cellStyle name="Normal 10 3 2 2" xfId="1132" xr:uid="{00000000-0005-0000-0000-0000E5050000}"/>
    <cellStyle name="Normal 10 3 3" xfId="624" xr:uid="{00000000-0005-0000-0000-0000E6050000}"/>
    <cellStyle name="Normal 10 3 4" xfId="1678" xr:uid="{00000000-0005-0000-0000-0000E7050000}"/>
    <cellStyle name="Normal 10 4" xfId="1535" xr:uid="{00000000-0005-0000-0000-0000E8050000}"/>
    <cellStyle name="Normal 10 5" xfId="1023" xr:uid="{00000000-0005-0000-0000-0000E9050000}"/>
    <cellStyle name="Normal 10 6" xfId="2074" xr:uid="{00000000-0005-0000-0000-0000EA050000}"/>
    <cellStyle name="Normal 11" xfId="90" xr:uid="{00000000-0005-0000-0000-0000EB050000}"/>
    <cellStyle name="Normal 11 2" xfId="487" xr:uid="{00000000-0005-0000-0000-0000EC050000}"/>
    <cellStyle name="Normal 11 2 2" xfId="1537" xr:uid="{00000000-0005-0000-0000-0000ED050000}"/>
    <cellStyle name="Normal 11 2 3" xfId="1025" xr:uid="{00000000-0005-0000-0000-0000EE050000}"/>
    <cellStyle name="Normal 11 2 4" xfId="2075" xr:uid="{00000000-0005-0000-0000-0000EF050000}"/>
    <cellStyle name="Normal 11 3" xfId="1189" xr:uid="{00000000-0005-0000-0000-0000F0050000}"/>
    <cellStyle name="Normal 11 4" xfId="679" xr:uid="{00000000-0005-0000-0000-0000F1050000}"/>
    <cellStyle name="Normal 11 5" xfId="1732" xr:uid="{00000000-0005-0000-0000-0000F2050000}"/>
    <cellStyle name="Normal 12" xfId="488" xr:uid="{00000000-0005-0000-0000-0000F3050000}"/>
    <cellStyle name="Normal 12 2" xfId="489" xr:uid="{00000000-0005-0000-0000-0000F4050000}"/>
    <cellStyle name="Normal 12 2 2" xfId="1539" xr:uid="{00000000-0005-0000-0000-0000F5050000}"/>
    <cellStyle name="Normal 12 2 3" xfId="1027" xr:uid="{00000000-0005-0000-0000-0000F6050000}"/>
    <cellStyle name="Normal 12 2 4" xfId="2077" xr:uid="{00000000-0005-0000-0000-0000F7050000}"/>
    <cellStyle name="Normal 12 3" xfId="1538" xr:uid="{00000000-0005-0000-0000-0000F8050000}"/>
    <cellStyle name="Normal 12 4" xfId="1026" xr:uid="{00000000-0005-0000-0000-0000F9050000}"/>
    <cellStyle name="Normal 12 5" xfId="2076" xr:uid="{00000000-0005-0000-0000-0000FA050000}"/>
    <cellStyle name="Normal 13" xfId="490" xr:uid="{00000000-0005-0000-0000-0000FB050000}"/>
    <cellStyle name="Normal 13 2" xfId="163" xr:uid="{00000000-0005-0000-0000-0000FC050000}"/>
    <cellStyle name="Normal 13 2 2" xfId="1259" xr:uid="{00000000-0005-0000-0000-0000FD050000}"/>
    <cellStyle name="Normal 13 2 3" xfId="750" xr:uid="{00000000-0005-0000-0000-0000FE050000}"/>
    <cellStyle name="Normal 13 2 4" xfId="1802" xr:uid="{00000000-0005-0000-0000-0000FF050000}"/>
    <cellStyle name="Normal 13 3" xfId="1540" xr:uid="{00000000-0005-0000-0000-000000060000}"/>
    <cellStyle name="Normal 13 4" xfId="1028" xr:uid="{00000000-0005-0000-0000-000001060000}"/>
    <cellStyle name="Normal 13 5" xfId="2078" xr:uid="{00000000-0005-0000-0000-000002060000}"/>
    <cellStyle name="Normal 14" xfId="22" xr:uid="{00000000-0005-0000-0000-000003060000}"/>
    <cellStyle name="Normal 14 2" xfId="440" xr:uid="{00000000-0005-0000-0000-000004060000}"/>
    <cellStyle name="Normal 14 2 2" xfId="1509" xr:uid="{00000000-0005-0000-0000-000005060000}"/>
    <cellStyle name="Normal 14 2 3" xfId="999" xr:uid="{00000000-0005-0000-0000-000006060000}"/>
    <cellStyle name="Normal 14 2 4" xfId="2051" xr:uid="{00000000-0005-0000-0000-000007060000}"/>
    <cellStyle name="Normal 14 3" xfId="1127" xr:uid="{00000000-0005-0000-0000-000008060000}"/>
    <cellStyle name="Normal 14 4" xfId="619" xr:uid="{00000000-0005-0000-0000-000009060000}"/>
    <cellStyle name="Normal 14 5" xfId="1673" xr:uid="{00000000-0005-0000-0000-00000A060000}"/>
    <cellStyle name="Normal 15" xfId="492" xr:uid="{00000000-0005-0000-0000-00000B060000}"/>
    <cellStyle name="Normal 15 2" xfId="493" xr:uid="{00000000-0005-0000-0000-00000C060000}"/>
    <cellStyle name="Normal 15 2 2" xfId="1543" xr:uid="{00000000-0005-0000-0000-00000D060000}"/>
    <cellStyle name="Normal 15 2 3" xfId="1031" xr:uid="{00000000-0005-0000-0000-00000E060000}"/>
    <cellStyle name="Normal 15 2 4" xfId="2081" xr:uid="{00000000-0005-0000-0000-00000F060000}"/>
    <cellStyle name="Normal 15 3" xfId="1542" xr:uid="{00000000-0005-0000-0000-000010060000}"/>
    <cellStyle name="Normal 15 4" xfId="1030" xr:uid="{00000000-0005-0000-0000-000011060000}"/>
    <cellStyle name="Normal 15 5" xfId="2080" xr:uid="{00000000-0005-0000-0000-000012060000}"/>
    <cellStyle name="Normal 16" xfId="408" xr:uid="{00000000-0005-0000-0000-000013060000}"/>
    <cellStyle name="Normal 16 2" xfId="494" xr:uid="{00000000-0005-0000-0000-000014060000}"/>
    <cellStyle name="Normal 16 2 2" xfId="1544" xr:uid="{00000000-0005-0000-0000-000015060000}"/>
    <cellStyle name="Normal 16 2 3" xfId="1032" xr:uid="{00000000-0005-0000-0000-000016060000}"/>
    <cellStyle name="Normal 16 2 4" xfId="2082" xr:uid="{00000000-0005-0000-0000-000017060000}"/>
    <cellStyle name="Normal 16 3" xfId="1483" xr:uid="{00000000-0005-0000-0000-000018060000}"/>
    <cellStyle name="Normal 16 4" xfId="973" xr:uid="{00000000-0005-0000-0000-000019060000}"/>
    <cellStyle name="Normal 16 5" xfId="2025" xr:uid="{00000000-0005-0000-0000-00001A060000}"/>
    <cellStyle name="Normal 17" xfId="496" xr:uid="{00000000-0005-0000-0000-00001B060000}"/>
    <cellStyle name="Normal 17 2" xfId="497" xr:uid="{00000000-0005-0000-0000-00001C060000}"/>
    <cellStyle name="Normal 17 2 2" xfId="1547" xr:uid="{00000000-0005-0000-0000-00001D060000}"/>
    <cellStyle name="Normal 17 2 3" xfId="1035" xr:uid="{00000000-0005-0000-0000-00001E060000}"/>
    <cellStyle name="Normal 17 2 4" xfId="2085" xr:uid="{00000000-0005-0000-0000-00001F060000}"/>
    <cellStyle name="Normal 17 3" xfId="1546" xr:uid="{00000000-0005-0000-0000-000020060000}"/>
    <cellStyle name="Normal 17 4" xfId="1034" xr:uid="{00000000-0005-0000-0000-000021060000}"/>
    <cellStyle name="Normal 17 5" xfId="2084" xr:uid="{00000000-0005-0000-0000-000022060000}"/>
    <cellStyle name="Normal 18" xfId="499" xr:uid="{00000000-0005-0000-0000-000023060000}"/>
    <cellStyle name="Normal 18 2" xfId="208" xr:uid="{00000000-0005-0000-0000-000024060000}"/>
    <cellStyle name="Normal 18 2 2" xfId="1303" xr:uid="{00000000-0005-0000-0000-000025060000}"/>
    <cellStyle name="Normal 18 2 3" xfId="794" xr:uid="{00000000-0005-0000-0000-000026060000}"/>
    <cellStyle name="Normal 18 2 4" xfId="1846" xr:uid="{00000000-0005-0000-0000-000027060000}"/>
    <cellStyle name="Normal 18 3" xfId="1549" xr:uid="{00000000-0005-0000-0000-000028060000}"/>
    <cellStyle name="Normal 18 4" xfId="1037" xr:uid="{00000000-0005-0000-0000-000029060000}"/>
    <cellStyle name="Normal 18 5" xfId="2087" xr:uid="{00000000-0005-0000-0000-00002A060000}"/>
    <cellStyle name="Normal 19" xfId="114" xr:uid="{00000000-0005-0000-0000-00002B060000}"/>
    <cellStyle name="Normal 19 2" xfId="121" xr:uid="{00000000-0005-0000-0000-00002C060000}"/>
    <cellStyle name="Normal 19 2 2" xfId="1217" xr:uid="{00000000-0005-0000-0000-00002D060000}"/>
    <cellStyle name="Normal 19 2 3" xfId="708" xr:uid="{00000000-0005-0000-0000-00002E060000}"/>
    <cellStyle name="Normal 19 2 4" xfId="1760" xr:uid="{00000000-0005-0000-0000-00002F060000}"/>
    <cellStyle name="Normal 19 3" xfId="1211" xr:uid="{00000000-0005-0000-0000-000030060000}"/>
    <cellStyle name="Normal 19 4" xfId="701" xr:uid="{00000000-0005-0000-0000-000031060000}"/>
    <cellStyle name="Normal 19 5" xfId="1754" xr:uid="{00000000-0005-0000-0000-000032060000}"/>
    <cellStyle name="Normal 2" xfId="465" xr:uid="{00000000-0005-0000-0000-000033060000}"/>
    <cellStyle name="Normal 2 2" xfId="500" xr:uid="{00000000-0005-0000-0000-000034060000}"/>
    <cellStyle name="Normal 2 2 2" xfId="501" xr:uid="{00000000-0005-0000-0000-000035060000}"/>
    <cellStyle name="Normal 2 2 2 2" xfId="1551" xr:uid="{00000000-0005-0000-0000-000036060000}"/>
    <cellStyle name="Normal 2 2 2 3" xfId="1039" xr:uid="{00000000-0005-0000-0000-000037060000}"/>
    <cellStyle name="Normal 2 2 2 4" xfId="2089" xr:uid="{00000000-0005-0000-0000-000038060000}"/>
    <cellStyle name="Normal 2 2 3" xfId="1550" xr:uid="{00000000-0005-0000-0000-000039060000}"/>
    <cellStyle name="Normal 2 2 4" xfId="1038" xr:uid="{00000000-0005-0000-0000-00003A060000}"/>
    <cellStyle name="Normal 2 2 5" xfId="2088" xr:uid="{00000000-0005-0000-0000-00003B060000}"/>
    <cellStyle name="Normal 2 3" xfId="267" xr:uid="{00000000-0005-0000-0000-00003C060000}"/>
    <cellStyle name="Normal 2 3 2" xfId="269" xr:uid="{00000000-0005-0000-0000-00003D060000}"/>
    <cellStyle name="Normal 2 3 2 2" xfId="1359" xr:uid="{00000000-0005-0000-0000-00003E060000}"/>
    <cellStyle name="Normal 2 3 2 3" xfId="850" xr:uid="{00000000-0005-0000-0000-00003F060000}"/>
    <cellStyle name="Normal 2 3 2 4" xfId="1902" xr:uid="{00000000-0005-0000-0000-000040060000}"/>
    <cellStyle name="Normal 2 3 3" xfId="1357" xr:uid="{00000000-0005-0000-0000-000041060000}"/>
    <cellStyle name="Normal 2 3 4" xfId="848" xr:uid="{00000000-0005-0000-0000-000042060000}"/>
    <cellStyle name="Normal 2 3 5" xfId="1900" xr:uid="{00000000-0005-0000-0000-000043060000}"/>
    <cellStyle name="Normal 2 4" xfId="271" xr:uid="{00000000-0005-0000-0000-000044060000}"/>
    <cellStyle name="Normal 2 4 2" xfId="168" xr:uid="{00000000-0005-0000-0000-000045060000}"/>
    <cellStyle name="Normal 2 4 2 2" xfId="1264" xr:uid="{00000000-0005-0000-0000-000046060000}"/>
    <cellStyle name="Normal 2 4 2 3" xfId="755" xr:uid="{00000000-0005-0000-0000-000047060000}"/>
    <cellStyle name="Normal 2 4 2 4" xfId="1807" xr:uid="{00000000-0005-0000-0000-000048060000}"/>
    <cellStyle name="Normal 2 4 3" xfId="1361" xr:uid="{00000000-0005-0000-0000-000049060000}"/>
    <cellStyle name="Normal 2 4 4" xfId="852" xr:uid="{00000000-0005-0000-0000-00004A060000}"/>
    <cellStyle name="Normal 2 4 5" xfId="1904" xr:uid="{00000000-0005-0000-0000-00004B060000}"/>
    <cellStyle name="Normal 2 5" xfId="273" xr:uid="{00000000-0005-0000-0000-00004C060000}"/>
    <cellStyle name="Normal 2 5 2" xfId="275" xr:uid="{00000000-0005-0000-0000-00004D060000}"/>
    <cellStyle name="Normal 2 5 2 2" xfId="1365" xr:uid="{00000000-0005-0000-0000-00004E060000}"/>
    <cellStyle name="Normal 2 5 2 3" xfId="856" xr:uid="{00000000-0005-0000-0000-00004F060000}"/>
    <cellStyle name="Normal 2 5 2 4" xfId="1908" xr:uid="{00000000-0005-0000-0000-000050060000}"/>
    <cellStyle name="Normal 2 5 3" xfId="1363" xr:uid="{00000000-0005-0000-0000-000051060000}"/>
    <cellStyle name="Normal 2 5 4" xfId="854" xr:uid="{00000000-0005-0000-0000-000052060000}"/>
    <cellStyle name="Normal 2 5 5" xfId="1906" xr:uid="{00000000-0005-0000-0000-000053060000}"/>
    <cellStyle name="Normal 2 6" xfId="279" xr:uid="{00000000-0005-0000-0000-000054060000}"/>
    <cellStyle name="Normal 2 6 2" xfId="281" xr:uid="{00000000-0005-0000-0000-000055060000}"/>
    <cellStyle name="Normal 2 6 2 2" xfId="1370" xr:uid="{00000000-0005-0000-0000-000056060000}"/>
    <cellStyle name="Normal 2 6 2 3" xfId="861" xr:uid="{00000000-0005-0000-0000-000057060000}"/>
    <cellStyle name="Normal 2 6 2 4" xfId="1913" xr:uid="{00000000-0005-0000-0000-000058060000}"/>
    <cellStyle name="Normal 2 6 3" xfId="1368" xr:uid="{00000000-0005-0000-0000-000059060000}"/>
    <cellStyle name="Normal 2 6 4" xfId="859" xr:uid="{00000000-0005-0000-0000-00005A060000}"/>
    <cellStyle name="Normal 2 6 5" xfId="1911" xr:uid="{00000000-0005-0000-0000-00005B060000}"/>
    <cellStyle name="Normal 2 7" xfId="283" xr:uid="{00000000-0005-0000-0000-00005C060000}"/>
    <cellStyle name="Normal 2 7 2" xfId="285" xr:uid="{00000000-0005-0000-0000-00005D060000}"/>
    <cellStyle name="Normal 2 7 2 2" xfId="1374" xr:uid="{00000000-0005-0000-0000-00005E060000}"/>
    <cellStyle name="Normal 2 7 2 3" xfId="865" xr:uid="{00000000-0005-0000-0000-00005F060000}"/>
    <cellStyle name="Normal 2 7 2 4" xfId="1917" xr:uid="{00000000-0005-0000-0000-000060060000}"/>
    <cellStyle name="Normal 2 7 3" xfId="1372" xr:uid="{00000000-0005-0000-0000-000061060000}"/>
    <cellStyle name="Normal 2 7 4" xfId="863" xr:uid="{00000000-0005-0000-0000-000062060000}"/>
    <cellStyle name="Normal 2 7 5" xfId="1915" xr:uid="{00000000-0005-0000-0000-000063060000}"/>
    <cellStyle name="Normal 2 8" xfId="153" xr:uid="{00000000-0005-0000-0000-000064060000}"/>
    <cellStyle name="Normal 2 8 2" xfId="287" xr:uid="{00000000-0005-0000-0000-000065060000}"/>
    <cellStyle name="Normal 2 8 2 2" xfId="1376" xr:uid="{00000000-0005-0000-0000-000066060000}"/>
    <cellStyle name="Normal 2 8 2 3" xfId="867" xr:uid="{00000000-0005-0000-0000-000067060000}"/>
    <cellStyle name="Normal 2 8 2 4" xfId="1919" xr:uid="{00000000-0005-0000-0000-000068060000}"/>
    <cellStyle name="Normal 2 8 3" xfId="1249" xr:uid="{00000000-0005-0000-0000-000069060000}"/>
    <cellStyle name="Normal 2 8 4" xfId="740" xr:uid="{00000000-0005-0000-0000-00006A060000}"/>
    <cellStyle name="Normal 2 8 5" xfId="1792" xr:uid="{00000000-0005-0000-0000-00006B060000}"/>
    <cellStyle name="Normal 2 9" xfId="289" xr:uid="{00000000-0005-0000-0000-00006C060000}"/>
    <cellStyle name="Normal 2 9 10" xfId="1378" xr:uid="{00000000-0005-0000-0000-00006D060000}"/>
    <cellStyle name="Normal 2 9 11" xfId="869" xr:uid="{00000000-0005-0000-0000-00006E060000}"/>
    <cellStyle name="Normal 2 9 12" xfId="1921" xr:uid="{00000000-0005-0000-0000-00006F060000}"/>
    <cellStyle name="Normal 2 9 2" xfId="211" xr:uid="{00000000-0005-0000-0000-000070060000}"/>
    <cellStyle name="Normal 2 9 2 2" xfId="1306" xr:uid="{00000000-0005-0000-0000-000071060000}"/>
    <cellStyle name="Normal 2 9 2 3" xfId="797" xr:uid="{00000000-0005-0000-0000-000072060000}"/>
    <cellStyle name="Normal 2 9 2 4" xfId="1849" xr:uid="{00000000-0005-0000-0000-000073060000}"/>
    <cellStyle name="Normal 2 9 3" xfId="214" xr:uid="{00000000-0005-0000-0000-000074060000}"/>
    <cellStyle name="Normal 2 9 3 2" xfId="1309" xr:uid="{00000000-0005-0000-0000-000075060000}"/>
    <cellStyle name="Normal 2 9 3 3" xfId="800" xr:uid="{00000000-0005-0000-0000-000076060000}"/>
    <cellStyle name="Normal 2 9 3 4" xfId="1852" xr:uid="{00000000-0005-0000-0000-000077060000}"/>
    <cellStyle name="Normal 2 9 4" xfId="217" xr:uid="{00000000-0005-0000-0000-000078060000}"/>
    <cellStyle name="Normal 2 9 4 2" xfId="1311" xr:uid="{00000000-0005-0000-0000-000079060000}"/>
    <cellStyle name="Normal 2 9 4 3" xfId="802" xr:uid="{00000000-0005-0000-0000-00007A060000}"/>
    <cellStyle name="Normal 2 9 4 4" xfId="1854" xr:uid="{00000000-0005-0000-0000-00007B060000}"/>
    <cellStyle name="Normal 2 9 5" xfId="220" xr:uid="{00000000-0005-0000-0000-00007C060000}"/>
    <cellStyle name="Normal 2 9 5 2" xfId="1313" xr:uid="{00000000-0005-0000-0000-00007D060000}"/>
    <cellStyle name="Normal 2 9 5 3" xfId="804" xr:uid="{00000000-0005-0000-0000-00007E060000}"/>
    <cellStyle name="Normal 2 9 5 4" xfId="1856" xr:uid="{00000000-0005-0000-0000-00007F060000}"/>
    <cellStyle name="Normal 2 9 6" xfId="224" xr:uid="{00000000-0005-0000-0000-000080060000}"/>
    <cellStyle name="Normal 2 9 6 2" xfId="1316" xr:uid="{00000000-0005-0000-0000-000081060000}"/>
    <cellStyle name="Normal 2 9 6 3" xfId="807" xr:uid="{00000000-0005-0000-0000-000082060000}"/>
    <cellStyle name="Normal 2 9 6 4" xfId="1859" xr:uid="{00000000-0005-0000-0000-000083060000}"/>
    <cellStyle name="Normal 2 9 7" xfId="228" xr:uid="{00000000-0005-0000-0000-000084060000}"/>
    <cellStyle name="Normal 2 9 7 2" xfId="1319" xr:uid="{00000000-0005-0000-0000-000085060000}"/>
    <cellStyle name="Normal 2 9 7 3" xfId="810" xr:uid="{00000000-0005-0000-0000-000086060000}"/>
    <cellStyle name="Normal 2 9 7 4" xfId="1862" xr:uid="{00000000-0005-0000-0000-000087060000}"/>
    <cellStyle name="Normal 2 9 8" xfId="231" xr:uid="{00000000-0005-0000-0000-000088060000}"/>
    <cellStyle name="Normal 2 9 8 2" xfId="1321" xr:uid="{00000000-0005-0000-0000-000089060000}"/>
    <cellStyle name="Normal 2 9 8 3" xfId="812" xr:uid="{00000000-0005-0000-0000-00008A060000}"/>
    <cellStyle name="Normal 2 9 8 4" xfId="1864" xr:uid="{00000000-0005-0000-0000-00008B060000}"/>
    <cellStyle name="Normal 2 9 9" xfId="233" xr:uid="{00000000-0005-0000-0000-00008C060000}"/>
    <cellStyle name="Normal 2 9 9 2" xfId="1323" xr:uid="{00000000-0005-0000-0000-00008D060000}"/>
    <cellStyle name="Normal 2 9 9 3" xfId="814" xr:uid="{00000000-0005-0000-0000-00008E060000}"/>
    <cellStyle name="Normal 2 9 9 4" xfId="1866" xr:uid="{00000000-0005-0000-0000-00008F060000}"/>
    <cellStyle name="Normal 20" xfId="491" xr:uid="{00000000-0005-0000-0000-000090060000}"/>
    <cellStyle name="Normal 20 2" xfId="1541" xr:uid="{00000000-0005-0000-0000-000091060000}"/>
    <cellStyle name="Normal 20 3" xfId="1029" xr:uid="{00000000-0005-0000-0000-000092060000}"/>
    <cellStyle name="Normal 20 4" xfId="2079" xr:uid="{00000000-0005-0000-0000-000093060000}"/>
    <cellStyle name="Normal 21" xfId="409" xr:uid="{00000000-0005-0000-0000-000094060000}"/>
    <cellStyle name="Normal 21 2" xfId="1484" xr:uid="{00000000-0005-0000-0000-000095060000}"/>
    <cellStyle name="Normal 21 3" xfId="974" xr:uid="{00000000-0005-0000-0000-000096060000}"/>
    <cellStyle name="Normal 21 4" xfId="2026" xr:uid="{00000000-0005-0000-0000-000097060000}"/>
    <cellStyle name="Normal 22" xfId="495" xr:uid="{00000000-0005-0000-0000-000098060000}"/>
    <cellStyle name="Normal 22 2" xfId="1545" xr:uid="{00000000-0005-0000-0000-000099060000}"/>
    <cellStyle name="Normal 22 3" xfId="1033" xr:uid="{00000000-0005-0000-0000-00009A060000}"/>
    <cellStyle name="Normal 22 4" xfId="2083" xr:uid="{00000000-0005-0000-0000-00009B060000}"/>
    <cellStyle name="Normal 23" xfId="498" xr:uid="{00000000-0005-0000-0000-00009C060000}"/>
    <cellStyle name="Normal 23 2" xfId="1548" xr:uid="{00000000-0005-0000-0000-00009D060000}"/>
    <cellStyle name="Normal 23 3" xfId="1036" xr:uid="{00000000-0005-0000-0000-00009E060000}"/>
    <cellStyle name="Normal 23 4" xfId="2086" xr:uid="{00000000-0005-0000-0000-00009F060000}"/>
    <cellStyle name="Normal 24" xfId="115" xr:uid="{00000000-0005-0000-0000-0000A0060000}"/>
    <cellStyle name="Normal 24 2" xfId="1212" xr:uid="{00000000-0005-0000-0000-0000A1060000}"/>
    <cellStyle name="Normal 24 3" xfId="702" xr:uid="{00000000-0005-0000-0000-0000A2060000}"/>
    <cellStyle name="Normal 24 4" xfId="1755" xr:uid="{00000000-0005-0000-0000-0000A3060000}"/>
    <cellStyle name="Normal 25" xfId="124" xr:uid="{00000000-0005-0000-0000-0000A4060000}"/>
    <cellStyle name="Normal 25 2" xfId="1220" xr:uid="{00000000-0005-0000-0000-0000A5060000}"/>
    <cellStyle name="Normal 25 3" xfId="711" xr:uid="{00000000-0005-0000-0000-0000A6060000}"/>
    <cellStyle name="Normal 25 4" xfId="1763" xr:uid="{00000000-0005-0000-0000-0000A7060000}"/>
    <cellStyle name="Normal 26" xfId="129" xr:uid="{00000000-0005-0000-0000-0000A8060000}"/>
    <cellStyle name="Normal 26 2" xfId="1225" xr:uid="{00000000-0005-0000-0000-0000A9060000}"/>
    <cellStyle name="Normal 26 3" xfId="716" xr:uid="{00000000-0005-0000-0000-0000AA060000}"/>
    <cellStyle name="Normal 26 4" xfId="1768" xr:uid="{00000000-0005-0000-0000-0000AB060000}"/>
    <cellStyle name="Normal 27" xfId="132" xr:uid="{00000000-0005-0000-0000-0000AC060000}"/>
    <cellStyle name="Normal 27 2" xfId="1228" xr:uid="{00000000-0005-0000-0000-0000AD060000}"/>
    <cellStyle name="Normal 27 3" xfId="719" xr:uid="{00000000-0005-0000-0000-0000AE060000}"/>
    <cellStyle name="Normal 27 4" xfId="1771" xr:uid="{00000000-0005-0000-0000-0000AF060000}"/>
    <cellStyle name="Normal 28" xfId="141" xr:uid="{00000000-0005-0000-0000-0000B0060000}"/>
    <cellStyle name="Normal 28 2" xfId="1237" xr:uid="{00000000-0005-0000-0000-0000B1060000}"/>
    <cellStyle name="Normal 28 3" xfId="728" xr:uid="{00000000-0005-0000-0000-0000B2060000}"/>
    <cellStyle name="Normal 28 4" xfId="1780" xr:uid="{00000000-0005-0000-0000-0000B3060000}"/>
    <cellStyle name="Normal 29" xfId="137" xr:uid="{00000000-0005-0000-0000-0000B4060000}"/>
    <cellStyle name="Normal 29 2" xfId="1233" xr:uid="{00000000-0005-0000-0000-0000B5060000}"/>
    <cellStyle name="Normal 29 3" xfId="724" xr:uid="{00000000-0005-0000-0000-0000B6060000}"/>
    <cellStyle name="Normal 29 4" xfId="1776" xr:uid="{00000000-0005-0000-0000-0000B7060000}"/>
    <cellStyle name="Normal 3" xfId="502" xr:uid="{00000000-0005-0000-0000-0000B8060000}"/>
    <cellStyle name="Normal 30" xfId="123" xr:uid="{00000000-0005-0000-0000-0000B9060000}"/>
    <cellStyle name="Normal 30 2" xfId="1219" xr:uid="{00000000-0005-0000-0000-0000BA060000}"/>
    <cellStyle name="Normal 30 3" xfId="710" xr:uid="{00000000-0005-0000-0000-0000BB060000}"/>
    <cellStyle name="Normal 30 4" xfId="1762" xr:uid="{00000000-0005-0000-0000-0000BC060000}"/>
    <cellStyle name="Normal 31" xfId="128" xr:uid="{00000000-0005-0000-0000-0000BD060000}"/>
    <cellStyle name="Normal 31 2" xfId="1224" xr:uid="{00000000-0005-0000-0000-0000BE060000}"/>
    <cellStyle name="Normal 31 3" xfId="715" xr:uid="{00000000-0005-0000-0000-0000BF060000}"/>
    <cellStyle name="Normal 31 4" xfId="1767" xr:uid="{00000000-0005-0000-0000-0000C0060000}"/>
    <cellStyle name="Normal 32" xfId="131" xr:uid="{00000000-0005-0000-0000-0000C1060000}"/>
    <cellStyle name="Normal 32 2" xfId="1227" xr:uid="{00000000-0005-0000-0000-0000C2060000}"/>
    <cellStyle name="Normal 32 3" xfId="718" xr:uid="{00000000-0005-0000-0000-0000C3060000}"/>
    <cellStyle name="Normal 32 4" xfId="1770" xr:uid="{00000000-0005-0000-0000-0000C4060000}"/>
    <cellStyle name="Normal 33" xfId="140" xr:uid="{00000000-0005-0000-0000-0000C5060000}"/>
    <cellStyle name="Normal 33 2" xfId="1236" xr:uid="{00000000-0005-0000-0000-0000C6060000}"/>
    <cellStyle name="Normal 33 3" xfId="727" xr:uid="{00000000-0005-0000-0000-0000C7060000}"/>
    <cellStyle name="Normal 33 4" xfId="1779" xr:uid="{00000000-0005-0000-0000-0000C8060000}"/>
    <cellStyle name="Normal 34" xfId="136" xr:uid="{00000000-0005-0000-0000-0000C9060000}"/>
    <cellStyle name="Normal 34 2" xfId="1232" xr:uid="{00000000-0005-0000-0000-0000CA060000}"/>
    <cellStyle name="Normal 34 3" xfId="723" xr:uid="{00000000-0005-0000-0000-0000CB060000}"/>
    <cellStyle name="Normal 34 4" xfId="1775" xr:uid="{00000000-0005-0000-0000-0000CC060000}"/>
    <cellStyle name="Normal 35" xfId="503" xr:uid="{00000000-0005-0000-0000-0000CD060000}"/>
    <cellStyle name="Normal 35 2" xfId="594" xr:uid="{00000000-0005-0000-0000-0000CE060000}"/>
    <cellStyle name="Normal 35 2 2" xfId="2153" xr:uid="{00000000-0005-0000-0000-0000CF060000}"/>
    <cellStyle name="Normal 36" xfId="505" xr:uid="{00000000-0005-0000-0000-0000D0060000}"/>
    <cellStyle name="Normal 36 2" xfId="1553" xr:uid="{00000000-0005-0000-0000-0000D1060000}"/>
    <cellStyle name="Normal 36 3" xfId="1041" xr:uid="{00000000-0005-0000-0000-0000D2060000}"/>
    <cellStyle name="Normal 36 4" xfId="2091" xr:uid="{00000000-0005-0000-0000-0000D3060000}"/>
    <cellStyle name="Normal 37" xfId="507" xr:uid="{00000000-0005-0000-0000-0000D4060000}"/>
    <cellStyle name="Normal 38" xfId="93" xr:uid="{00000000-0005-0000-0000-0000D5060000}"/>
    <cellStyle name="Normal 38 2" xfId="1192" xr:uid="{00000000-0005-0000-0000-0000D6060000}"/>
    <cellStyle name="Normal 38 3" xfId="682" xr:uid="{00000000-0005-0000-0000-0000D7060000}"/>
    <cellStyle name="Normal 38 4" xfId="1735" xr:uid="{00000000-0005-0000-0000-0000D8060000}"/>
    <cellStyle name="Normal 39" xfId="509" xr:uid="{00000000-0005-0000-0000-0000D9060000}"/>
    <cellStyle name="Normal 39 2" xfId="1556" xr:uid="{00000000-0005-0000-0000-0000DA060000}"/>
    <cellStyle name="Normal 39 3" xfId="1044" xr:uid="{00000000-0005-0000-0000-0000DB060000}"/>
    <cellStyle name="Normal 39 4" xfId="2094" xr:uid="{00000000-0005-0000-0000-0000DC060000}"/>
    <cellStyle name="Normal 4" xfId="511" xr:uid="{00000000-0005-0000-0000-0000DD060000}"/>
    <cellStyle name="Normal 40" xfId="504" xr:uid="{00000000-0005-0000-0000-0000DE060000}"/>
    <cellStyle name="Normal 40 2" xfId="1552" xr:uid="{00000000-0005-0000-0000-0000DF060000}"/>
    <cellStyle name="Normal 40 3" xfId="1040" xr:uid="{00000000-0005-0000-0000-0000E0060000}"/>
    <cellStyle name="Normal 40 4" xfId="2090" xr:uid="{00000000-0005-0000-0000-0000E1060000}"/>
    <cellStyle name="Normal 41" xfId="506" xr:uid="{00000000-0005-0000-0000-0000E2060000}"/>
    <cellStyle name="Normal 41 2" xfId="1554" xr:uid="{00000000-0005-0000-0000-0000E3060000}"/>
    <cellStyle name="Normal 41 3" xfId="1042" xr:uid="{00000000-0005-0000-0000-0000E4060000}"/>
    <cellStyle name="Normal 41 4" xfId="2092" xr:uid="{00000000-0005-0000-0000-0000E5060000}"/>
    <cellStyle name="Normal 42" xfId="508" xr:uid="{00000000-0005-0000-0000-0000E6060000}"/>
    <cellStyle name="Normal 42 2" xfId="601" xr:uid="{00000000-0005-0000-0000-0000E7060000}"/>
    <cellStyle name="Normal 42 2 2" xfId="1555" xr:uid="{00000000-0005-0000-0000-0000E8060000}"/>
    <cellStyle name="Normal 42 3" xfId="1043" xr:uid="{00000000-0005-0000-0000-0000E9060000}"/>
    <cellStyle name="Normal 42 4" xfId="2093" xr:uid="{00000000-0005-0000-0000-0000EA060000}"/>
    <cellStyle name="Normal 43" xfId="94" xr:uid="{00000000-0005-0000-0000-0000EB060000}"/>
    <cellStyle name="Normal 43 2" xfId="1193" xr:uid="{00000000-0005-0000-0000-0000EC060000}"/>
    <cellStyle name="Normal 43 3" xfId="683" xr:uid="{00000000-0005-0000-0000-0000ED060000}"/>
    <cellStyle name="Normal 43 4" xfId="1736" xr:uid="{00000000-0005-0000-0000-0000EE060000}"/>
    <cellStyle name="Normal 44" xfId="510" xr:uid="{00000000-0005-0000-0000-0000EF060000}"/>
    <cellStyle name="Normal 45" xfId="600" xr:uid="{00000000-0005-0000-0000-0000F0060000}"/>
    <cellStyle name="Normal 45 2" xfId="1111" xr:uid="{00000000-0005-0000-0000-0000F1060000}"/>
    <cellStyle name="Normal 46" xfId="598" xr:uid="{00000000-0005-0000-0000-0000F2060000}"/>
    <cellStyle name="Normal 46 2" xfId="1649" xr:uid="{00000000-0005-0000-0000-0000F3060000}"/>
    <cellStyle name="Normal 47" xfId="603" xr:uid="{00000000-0005-0000-0000-0000F4060000}"/>
    <cellStyle name="Normal 48" xfId="2156" xr:uid="{00000000-0005-0000-0000-0000F5060000}"/>
    <cellStyle name="Normal 49" xfId="2157" xr:uid="{00000000-0005-0000-0000-0000F6060000}"/>
    <cellStyle name="Normal 5" xfId="512" xr:uid="{00000000-0005-0000-0000-0000F7060000}"/>
    <cellStyle name="Normal 5 2" xfId="16" xr:uid="{00000000-0005-0000-0000-0000F8060000}"/>
    <cellStyle name="Normal 5 2 2" xfId="395" xr:uid="{00000000-0005-0000-0000-0000F9060000}"/>
    <cellStyle name="Normal 5 2 2 2" xfId="1473" xr:uid="{00000000-0005-0000-0000-0000FA060000}"/>
    <cellStyle name="Normal 5 2 2 3" xfId="963" xr:uid="{00000000-0005-0000-0000-0000FB060000}"/>
    <cellStyle name="Normal 5 2 2 4" xfId="2015" xr:uid="{00000000-0005-0000-0000-0000FC060000}"/>
    <cellStyle name="Normal 5 2 3" xfId="1122" xr:uid="{00000000-0005-0000-0000-0000FD060000}"/>
    <cellStyle name="Normal 5 2 4" xfId="614" xr:uid="{00000000-0005-0000-0000-0000FE060000}"/>
    <cellStyle name="Normal 5 2 5" xfId="1668" xr:uid="{00000000-0005-0000-0000-0000FF060000}"/>
    <cellStyle name="Normal 5 3" xfId="513" xr:uid="{00000000-0005-0000-0000-000000070000}"/>
    <cellStyle name="Normal 5 3 2" xfId="1558" xr:uid="{00000000-0005-0000-0000-000001070000}"/>
    <cellStyle name="Normal 5 3 3" xfId="1046" xr:uid="{00000000-0005-0000-0000-000002070000}"/>
    <cellStyle name="Normal 5 3 4" xfId="2096" xr:uid="{00000000-0005-0000-0000-000003070000}"/>
    <cellStyle name="Normal 5 4" xfId="1557" xr:uid="{00000000-0005-0000-0000-000004070000}"/>
    <cellStyle name="Normal 5 5" xfId="1045" xr:uid="{00000000-0005-0000-0000-000005070000}"/>
    <cellStyle name="Normal 5 6" xfId="2095" xr:uid="{00000000-0005-0000-0000-000006070000}"/>
    <cellStyle name="Normal 6" xfId="514" xr:uid="{00000000-0005-0000-0000-000007070000}"/>
    <cellStyle name="Normal 6 2" xfId="515" xr:uid="{00000000-0005-0000-0000-000008070000}"/>
    <cellStyle name="Normal 6 2 2" xfId="1560" xr:uid="{00000000-0005-0000-0000-000009070000}"/>
    <cellStyle name="Normal 6 2 3" xfId="1048" xr:uid="{00000000-0005-0000-0000-00000A070000}"/>
    <cellStyle name="Normal 6 2 4" xfId="2098" xr:uid="{00000000-0005-0000-0000-00000B070000}"/>
    <cellStyle name="Normal 6 3" xfId="1559" xr:uid="{00000000-0005-0000-0000-00000C070000}"/>
    <cellStyle name="Normal 6 4" xfId="1047" xr:uid="{00000000-0005-0000-0000-00000D070000}"/>
    <cellStyle name="Normal 6 5" xfId="2097" xr:uid="{00000000-0005-0000-0000-00000E070000}"/>
    <cellStyle name="Normal 7" xfId="480" xr:uid="{00000000-0005-0000-0000-00000F070000}"/>
    <cellStyle name="Normal 7 2" xfId="12" xr:uid="{00000000-0005-0000-0000-000010070000}"/>
    <cellStyle name="Normal 7 2 2" xfId="1121" xr:uid="{00000000-0005-0000-0000-000011070000}"/>
    <cellStyle name="Normal 7 2 3" xfId="613" xr:uid="{00000000-0005-0000-0000-000012070000}"/>
    <cellStyle name="Normal 7 2 4" xfId="1667" xr:uid="{00000000-0005-0000-0000-000013070000}"/>
    <cellStyle name="Normal 7 3" xfId="1532" xr:uid="{00000000-0005-0000-0000-000014070000}"/>
    <cellStyle name="Normal 7 4" xfId="1020" xr:uid="{00000000-0005-0000-0000-000015070000}"/>
    <cellStyle name="Normal 7 5" xfId="2072" xr:uid="{00000000-0005-0000-0000-000016070000}"/>
    <cellStyle name="Normal 8" xfId="518" xr:uid="{00000000-0005-0000-0000-000017070000}"/>
    <cellStyle name="Normal 8 2" xfId="521" xr:uid="{00000000-0005-0000-0000-000018070000}"/>
    <cellStyle name="Normal 8 2 2" xfId="1566" xr:uid="{00000000-0005-0000-0000-000019070000}"/>
    <cellStyle name="Normal 8 2 3" xfId="1054" xr:uid="{00000000-0005-0000-0000-00001A070000}"/>
    <cellStyle name="Normal 8 2 4" xfId="2104" xr:uid="{00000000-0005-0000-0000-00001B070000}"/>
    <cellStyle name="Normal 8 3" xfId="1563" xr:uid="{00000000-0005-0000-0000-00001C070000}"/>
    <cellStyle name="Normal 8 4" xfId="1051" xr:uid="{00000000-0005-0000-0000-00001D070000}"/>
    <cellStyle name="Normal 8 5" xfId="2101" xr:uid="{00000000-0005-0000-0000-00001E070000}"/>
    <cellStyle name="Normal 9" xfId="524" xr:uid="{00000000-0005-0000-0000-00001F070000}"/>
    <cellStyle name="Normal 9 2" xfId="526" xr:uid="{00000000-0005-0000-0000-000020070000}"/>
    <cellStyle name="Normal 9 2 2" xfId="597" xr:uid="{00000000-0005-0000-0000-000021070000}"/>
    <cellStyle name="Normal 9 2 2 2" xfId="2155" xr:uid="{00000000-0005-0000-0000-000022070000}"/>
    <cellStyle name="Normal 9 3" xfId="527" xr:uid="{00000000-0005-0000-0000-000023070000}"/>
    <cellStyle name="Normal 9 3 2" xfId="1571" xr:uid="{00000000-0005-0000-0000-000024070000}"/>
    <cellStyle name="Normal 9 3 3" xfId="1059" xr:uid="{00000000-0005-0000-0000-000025070000}"/>
    <cellStyle name="Normal 9 3 4" xfId="2109" xr:uid="{00000000-0005-0000-0000-000026070000}"/>
    <cellStyle name="Normal 9 4" xfId="1569" xr:uid="{00000000-0005-0000-0000-000027070000}"/>
    <cellStyle name="Normal 9 5" xfId="1057" xr:uid="{00000000-0005-0000-0000-000028070000}"/>
    <cellStyle name="Normal 9 6" xfId="2107" xr:uid="{00000000-0005-0000-0000-000029070000}"/>
    <cellStyle name="Normal_Modelo Planilha Financeira" xfId="528" xr:uid="{00000000-0005-0000-0000-00002A070000}"/>
    <cellStyle name="Nota 10" xfId="529" xr:uid="{00000000-0005-0000-0000-00002B070000}"/>
    <cellStyle name="Nota 10 2" xfId="530" xr:uid="{00000000-0005-0000-0000-00002C070000}"/>
    <cellStyle name="Nota 10 2 2" xfId="1573" xr:uid="{00000000-0005-0000-0000-00002D070000}"/>
    <cellStyle name="Nota 10 2 3" xfId="1061" xr:uid="{00000000-0005-0000-0000-00002E070000}"/>
    <cellStyle name="Nota 10 2 4" xfId="2111" xr:uid="{00000000-0005-0000-0000-00002F070000}"/>
    <cellStyle name="Nota 10 3" xfId="1572" xr:uid="{00000000-0005-0000-0000-000030070000}"/>
    <cellStyle name="Nota 10 4" xfId="1060" xr:uid="{00000000-0005-0000-0000-000031070000}"/>
    <cellStyle name="Nota 10 5" xfId="2110" xr:uid="{00000000-0005-0000-0000-000032070000}"/>
    <cellStyle name="Nota 11" xfId="399" xr:uid="{00000000-0005-0000-0000-000033070000}"/>
    <cellStyle name="Nota 11 2" xfId="531" xr:uid="{00000000-0005-0000-0000-000034070000}"/>
    <cellStyle name="Nota 11 2 2" xfId="1574" xr:uid="{00000000-0005-0000-0000-000035070000}"/>
    <cellStyle name="Nota 11 2 3" xfId="1062" xr:uid="{00000000-0005-0000-0000-000036070000}"/>
    <cellStyle name="Nota 11 2 4" xfId="2112" xr:uid="{00000000-0005-0000-0000-000037070000}"/>
    <cellStyle name="Nota 11 3" xfId="1476" xr:uid="{00000000-0005-0000-0000-000038070000}"/>
    <cellStyle name="Nota 11 4" xfId="966" xr:uid="{00000000-0005-0000-0000-000039070000}"/>
    <cellStyle name="Nota 11 5" xfId="2018" xr:uid="{00000000-0005-0000-0000-00003A070000}"/>
    <cellStyle name="Nota 12" xfId="532" xr:uid="{00000000-0005-0000-0000-00003B070000}"/>
    <cellStyle name="Nota 12 2" xfId="1575" xr:uid="{00000000-0005-0000-0000-00003C070000}"/>
    <cellStyle name="Nota 12 3" xfId="1063" xr:uid="{00000000-0005-0000-0000-00003D070000}"/>
    <cellStyle name="Nota 12 4" xfId="2113" xr:uid="{00000000-0005-0000-0000-00003E070000}"/>
    <cellStyle name="Nota 13" xfId="534" xr:uid="{00000000-0005-0000-0000-00003F070000}"/>
    <cellStyle name="Nota 13 2" xfId="1576" xr:uid="{00000000-0005-0000-0000-000040070000}"/>
    <cellStyle name="Nota 13 3" xfId="1064" xr:uid="{00000000-0005-0000-0000-000041070000}"/>
    <cellStyle name="Nota 13 4" xfId="2114" xr:uid="{00000000-0005-0000-0000-000042070000}"/>
    <cellStyle name="Nota 14" xfId="320" xr:uid="{00000000-0005-0000-0000-000043070000}"/>
    <cellStyle name="Nota 14 2" xfId="1407" xr:uid="{00000000-0005-0000-0000-000044070000}"/>
    <cellStyle name="Nota 14 3" xfId="898" xr:uid="{00000000-0005-0000-0000-000045070000}"/>
    <cellStyle name="Nota 14 4" xfId="1950" xr:uid="{00000000-0005-0000-0000-000046070000}"/>
    <cellStyle name="Nota 15" xfId="535" xr:uid="{00000000-0005-0000-0000-000047070000}"/>
    <cellStyle name="Nota 15 2" xfId="1577" xr:uid="{00000000-0005-0000-0000-000048070000}"/>
    <cellStyle name="Nota 15 3" xfId="1065" xr:uid="{00000000-0005-0000-0000-000049070000}"/>
    <cellStyle name="Nota 15 4" xfId="2115" xr:uid="{00000000-0005-0000-0000-00004A070000}"/>
    <cellStyle name="Nota 16" xfId="537" xr:uid="{00000000-0005-0000-0000-00004B070000}"/>
    <cellStyle name="Nota 16 2" xfId="1579" xr:uid="{00000000-0005-0000-0000-00004C070000}"/>
    <cellStyle name="Nota 16 3" xfId="1067" xr:uid="{00000000-0005-0000-0000-00004D070000}"/>
    <cellStyle name="Nota 16 4" xfId="2117" xr:uid="{00000000-0005-0000-0000-00004E070000}"/>
    <cellStyle name="Nota 17" xfId="539" xr:uid="{00000000-0005-0000-0000-00004F070000}"/>
    <cellStyle name="Nota 17 2" xfId="1581" xr:uid="{00000000-0005-0000-0000-000050070000}"/>
    <cellStyle name="Nota 17 3" xfId="1069" xr:uid="{00000000-0005-0000-0000-000051070000}"/>
    <cellStyle name="Nota 17 4" xfId="2119" xr:uid="{00000000-0005-0000-0000-000052070000}"/>
    <cellStyle name="Nota 18" xfId="541" xr:uid="{00000000-0005-0000-0000-000053070000}"/>
    <cellStyle name="Nota 18 2" xfId="1583" xr:uid="{00000000-0005-0000-0000-000054070000}"/>
    <cellStyle name="Nota 18 3" xfId="1071" xr:uid="{00000000-0005-0000-0000-000055070000}"/>
    <cellStyle name="Nota 18 4" xfId="2121" xr:uid="{00000000-0005-0000-0000-000056070000}"/>
    <cellStyle name="Nota 19" xfId="543" xr:uid="{00000000-0005-0000-0000-000057070000}"/>
    <cellStyle name="Nota 19 2" xfId="1585" xr:uid="{00000000-0005-0000-0000-000058070000}"/>
    <cellStyle name="Nota 19 3" xfId="1072" xr:uid="{00000000-0005-0000-0000-000059070000}"/>
    <cellStyle name="Nota 19 4" xfId="2122" xr:uid="{00000000-0005-0000-0000-00005A070000}"/>
    <cellStyle name="Nota 2" xfId="481" xr:uid="{00000000-0005-0000-0000-00005B070000}"/>
    <cellStyle name="Nota 2 2" xfId="11" xr:uid="{00000000-0005-0000-0000-00005C070000}"/>
    <cellStyle name="Nota 2 2 2" xfId="173" xr:uid="{00000000-0005-0000-0000-00005D070000}"/>
    <cellStyle name="Nota 2 2 2 2" xfId="1269" xr:uid="{00000000-0005-0000-0000-00005E070000}"/>
    <cellStyle name="Nota 2 2 2 3" xfId="760" xr:uid="{00000000-0005-0000-0000-00005F070000}"/>
    <cellStyle name="Nota 2 2 2 4" xfId="1812" xr:uid="{00000000-0005-0000-0000-000060070000}"/>
    <cellStyle name="Nota 2 2 3" xfId="1120" xr:uid="{00000000-0005-0000-0000-000061070000}"/>
    <cellStyle name="Nota 2 2 4" xfId="612" xr:uid="{00000000-0005-0000-0000-000062070000}"/>
    <cellStyle name="Nota 2 2 5" xfId="1666" xr:uid="{00000000-0005-0000-0000-000063070000}"/>
    <cellStyle name="Nota 2 3" xfId="544" xr:uid="{00000000-0005-0000-0000-000064070000}"/>
    <cellStyle name="Nota 2 3 2" xfId="1586" xr:uid="{00000000-0005-0000-0000-000065070000}"/>
    <cellStyle name="Nota 2 3 3" xfId="1073" xr:uid="{00000000-0005-0000-0000-000066070000}"/>
    <cellStyle name="Nota 2 3 4" xfId="2123" xr:uid="{00000000-0005-0000-0000-000067070000}"/>
    <cellStyle name="Nota 2 4" xfId="1533" xr:uid="{00000000-0005-0000-0000-000068070000}"/>
    <cellStyle name="Nota 2 5" xfId="1021" xr:uid="{00000000-0005-0000-0000-000069070000}"/>
    <cellStyle name="Nota 2 6" xfId="2073" xr:uid="{00000000-0005-0000-0000-00006A070000}"/>
    <cellStyle name="Nota 20" xfId="536" xr:uid="{00000000-0005-0000-0000-00006B070000}"/>
    <cellStyle name="Nota 20 2" xfId="1578" xr:uid="{00000000-0005-0000-0000-00006C070000}"/>
    <cellStyle name="Nota 20 3" xfId="1066" xr:uid="{00000000-0005-0000-0000-00006D070000}"/>
    <cellStyle name="Nota 20 4" xfId="2116" xr:uid="{00000000-0005-0000-0000-00006E070000}"/>
    <cellStyle name="Nota 21" xfId="538" xr:uid="{00000000-0005-0000-0000-00006F070000}"/>
    <cellStyle name="Nota 21 2" xfId="1580" xr:uid="{00000000-0005-0000-0000-000070070000}"/>
    <cellStyle name="Nota 21 3" xfId="1068" xr:uid="{00000000-0005-0000-0000-000071070000}"/>
    <cellStyle name="Nota 21 4" xfId="2118" xr:uid="{00000000-0005-0000-0000-000072070000}"/>
    <cellStyle name="Nota 22" xfId="540" xr:uid="{00000000-0005-0000-0000-000073070000}"/>
    <cellStyle name="Nota 22 2" xfId="1582" xr:uid="{00000000-0005-0000-0000-000074070000}"/>
    <cellStyle name="Nota 22 3" xfId="1070" xr:uid="{00000000-0005-0000-0000-000075070000}"/>
    <cellStyle name="Nota 22 4" xfId="2120" xr:uid="{00000000-0005-0000-0000-000076070000}"/>
    <cellStyle name="Nota 23" xfId="542" xr:uid="{00000000-0005-0000-0000-000077070000}"/>
    <cellStyle name="Nota 23 2" xfId="1584" xr:uid="{00000000-0005-0000-0000-000078070000}"/>
    <cellStyle name="Nota 23 3" xfId="1637" xr:uid="{00000000-0005-0000-0000-000079070000}"/>
    <cellStyle name="Nota 23 4" xfId="1627" xr:uid="{00000000-0005-0000-0000-00007A070000}"/>
    <cellStyle name="Nota 23 5" xfId="1646" xr:uid="{00000000-0005-0000-0000-00007B070000}"/>
    <cellStyle name="Nota 23 6" xfId="1636" xr:uid="{00000000-0005-0000-0000-00007C070000}"/>
    <cellStyle name="Nota 3" xfId="516" xr:uid="{00000000-0005-0000-0000-00007D070000}"/>
    <cellStyle name="Nota 3 2" xfId="519" xr:uid="{00000000-0005-0000-0000-00007E070000}"/>
    <cellStyle name="Nota 3 2 2" xfId="1564" xr:uid="{00000000-0005-0000-0000-00007F070000}"/>
    <cellStyle name="Nota 3 2 3" xfId="1052" xr:uid="{00000000-0005-0000-0000-000080070000}"/>
    <cellStyle name="Nota 3 2 4" xfId="2102" xr:uid="{00000000-0005-0000-0000-000081070000}"/>
    <cellStyle name="Nota 3 3" xfId="1561" xr:uid="{00000000-0005-0000-0000-000082070000}"/>
    <cellStyle name="Nota 3 4" xfId="1049" xr:uid="{00000000-0005-0000-0000-000083070000}"/>
    <cellStyle name="Nota 3 5" xfId="2099" xr:uid="{00000000-0005-0000-0000-000084070000}"/>
    <cellStyle name="Nota 4" xfId="522" xr:uid="{00000000-0005-0000-0000-000085070000}"/>
    <cellStyle name="Nota 4 2" xfId="525" xr:uid="{00000000-0005-0000-0000-000086070000}"/>
    <cellStyle name="Nota 4 2 2" xfId="1570" xr:uid="{00000000-0005-0000-0000-000087070000}"/>
    <cellStyle name="Nota 4 2 3" xfId="1058" xr:uid="{00000000-0005-0000-0000-000088070000}"/>
    <cellStyle name="Nota 4 2 4" xfId="2108" xr:uid="{00000000-0005-0000-0000-000089070000}"/>
    <cellStyle name="Nota 4 3" xfId="1567" xr:uid="{00000000-0005-0000-0000-00008A070000}"/>
    <cellStyle name="Nota 4 4" xfId="1055" xr:uid="{00000000-0005-0000-0000-00008B070000}"/>
    <cellStyle name="Nota 4 5" xfId="2105" xr:uid="{00000000-0005-0000-0000-00008C070000}"/>
    <cellStyle name="Nota 5" xfId="545" xr:uid="{00000000-0005-0000-0000-00008D070000}"/>
    <cellStyle name="Nota 5 2" xfId="546" xr:uid="{00000000-0005-0000-0000-00008E070000}"/>
    <cellStyle name="Nota 5 2 2" xfId="1588" xr:uid="{00000000-0005-0000-0000-00008F070000}"/>
    <cellStyle name="Nota 5 2 3" xfId="1075" xr:uid="{00000000-0005-0000-0000-000090070000}"/>
    <cellStyle name="Nota 5 2 4" xfId="2125" xr:uid="{00000000-0005-0000-0000-000091070000}"/>
    <cellStyle name="Nota 5 3" xfId="1587" xr:uid="{00000000-0005-0000-0000-000092070000}"/>
    <cellStyle name="Nota 5 4" xfId="1074" xr:uid="{00000000-0005-0000-0000-000093070000}"/>
    <cellStyle name="Nota 5 5" xfId="2124" xr:uid="{00000000-0005-0000-0000-000094070000}"/>
    <cellStyle name="Nota 6" xfId="547" xr:uid="{00000000-0005-0000-0000-000095070000}"/>
    <cellStyle name="Nota 6 2" xfId="548" xr:uid="{00000000-0005-0000-0000-000096070000}"/>
    <cellStyle name="Nota 6 2 2" xfId="1590" xr:uid="{00000000-0005-0000-0000-000097070000}"/>
    <cellStyle name="Nota 6 2 3" xfId="1077" xr:uid="{00000000-0005-0000-0000-000098070000}"/>
    <cellStyle name="Nota 6 2 4" xfId="2127" xr:uid="{00000000-0005-0000-0000-000099070000}"/>
    <cellStyle name="Nota 6 3" xfId="1589" xr:uid="{00000000-0005-0000-0000-00009A070000}"/>
    <cellStyle name="Nota 6 4" xfId="1076" xr:uid="{00000000-0005-0000-0000-00009B070000}"/>
    <cellStyle name="Nota 6 5" xfId="2126" xr:uid="{00000000-0005-0000-0000-00009C070000}"/>
    <cellStyle name="Nota 7" xfId="549" xr:uid="{00000000-0005-0000-0000-00009D070000}"/>
    <cellStyle name="Nota 7 2" xfId="323" xr:uid="{00000000-0005-0000-0000-00009E070000}"/>
    <cellStyle name="Nota 7 2 2" xfId="1410" xr:uid="{00000000-0005-0000-0000-00009F070000}"/>
    <cellStyle name="Nota 7 2 3" xfId="901" xr:uid="{00000000-0005-0000-0000-0000A0070000}"/>
    <cellStyle name="Nota 7 2 4" xfId="1953" xr:uid="{00000000-0005-0000-0000-0000A1070000}"/>
    <cellStyle name="Nota 7 3" xfId="1591" xr:uid="{00000000-0005-0000-0000-0000A2070000}"/>
    <cellStyle name="Nota 7 4" xfId="1078" xr:uid="{00000000-0005-0000-0000-0000A3070000}"/>
    <cellStyle name="Nota 7 5" xfId="2128" xr:uid="{00000000-0005-0000-0000-0000A4070000}"/>
    <cellStyle name="Nota 8" xfId="550" xr:uid="{00000000-0005-0000-0000-0000A5070000}"/>
    <cellStyle name="Nota 8 2" xfId="551" xr:uid="{00000000-0005-0000-0000-0000A6070000}"/>
    <cellStyle name="Nota 8 2 2" xfId="1593" xr:uid="{00000000-0005-0000-0000-0000A7070000}"/>
    <cellStyle name="Nota 8 2 3" xfId="1080" xr:uid="{00000000-0005-0000-0000-0000A8070000}"/>
    <cellStyle name="Nota 8 2 4" xfId="2130" xr:uid="{00000000-0005-0000-0000-0000A9070000}"/>
    <cellStyle name="Nota 8 3" xfId="1592" xr:uid="{00000000-0005-0000-0000-0000AA070000}"/>
    <cellStyle name="Nota 8 4" xfId="1079" xr:uid="{00000000-0005-0000-0000-0000AB070000}"/>
    <cellStyle name="Nota 8 5" xfId="2129" xr:uid="{00000000-0005-0000-0000-0000AC070000}"/>
    <cellStyle name="Nota 9" xfId="552" xr:uid="{00000000-0005-0000-0000-0000AD070000}"/>
    <cellStyle name="Nota 9 2" xfId="553" xr:uid="{00000000-0005-0000-0000-0000AE070000}"/>
    <cellStyle name="Nota 9 2 2" xfId="1595" xr:uid="{00000000-0005-0000-0000-0000AF070000}"/>
    <cellStyle name="Nota 9 2 3" xfId="1082" xr:uid="{00000000-0005-0000-0000-0000B0070000}"/>
    <cellStyle name="Nota 9 2 4" xfId="2132" xr:uid="{00000000-0005-0000-0000-0000B1070000}"/>
    <cellStyle name="Nota 9 3" xfId="1594" xr:uid="{00000000-0005-0000-0000-0000B2070000}"/>
    <cellStyle name="Nota 9 4" xfId="1081" xr:uid="{00000000-0005-0000-0000-0000B3070000}"/>
    <cellStyle name="Nota 9 5" xfId="2131" xr:uid="{00000000-0005-0000-0000-0000B4070000}"/>
    <cellStyle name="Porcentagem 2" xfId="554" xr:uid="{00000000-0005-0000-0000-0000B5070000}"/>
    <cellStyle name="Porcentagem 2 2" xfId="1596" xr:uid="{00000000-0005-0000-0000-0000B6070000}"/>
    <cellStyle name="Porcentagem 2 3" xfId="1083" xr:uid="{00000000-0005-0000-0000-0000B7070000}"/>
    <cellStyle name="Porcentagem 3" xfId="1152" xr:uid="{00000000-0005-0000-0000-0000B8070000}"/>
    <cellStyle name="Porcentagem 4" xfId="1651" xr:uid="{00000000-0005-0000-0000-0000B9070000}"/>
    <cellStyle name="Saída 2" xfId="437" xr:uid="{00000000-0005-0000-0000-0000BA070000}"/>
    <cellStyle name="Saída 3" xfId="441" xr:uid="{00000000-0005-0000-0000-0000BB070000}"/>
    <cellStyle name="Saída 3 2" xfId="1510" xr:uid="{00000000-0005-0000-0000-0000BC070000}"/>
    <cellStyle name="Saída 3 3" xfId="1633" xr:uid="{00000000-0005-0000-0000-0000BD070000}"/>
    <cellStyle name="Saída 3 4" xfId="1629" xr:uid="{00000000-0005-0000-0000-0000BE070000}"/>
    <cellStyle name="Saída 3 5" xfId="1644" xr:uid="{00000000-0005-0000-0000-0000BF070000}"/>
    <cellStyle name="Saída 3 6" xfId="1641" xr:uid="{00000000-0005-0000-0000-0000C0070000}"/>
    <cellStyle name="Separador de milhares [0] 2" xfId="183" xr:uid="{00000000-0005-0000-0000-0000C1070000}"/>
    <cellStyle name="Separador de milhares [0] 2 2" xfId="1278" xr:uid="{00000000-0005-0000-0000-0000C2070000}"/>
    <cellStyle name="Separador de milhares [0] 2 3" xfId="769" xr:uid="{00000000-0005-0000-0000-0000C3070000}"/>
    <cellStyle name="Separador de milhares [0] 2 4" xfId="1821" xr:uid="{00000000-0005-0000-0000-0000C4070000}"/>
    <cellStyle name="Separador de milhares 2" xfId="120" xr:uid="{00000000-0005-0000-0000-0000C5070000}"/>
    <cellStyle name="Separador de milhares 2 2" xfId="555" xr:uid="{00000000-0005-0000-0000-0000C6070000}"/>
    <cellStyle name="Separador de milhares 2 3" xfId="556" xr:uid="{00000000-0005-0000-0000-0000C7070000}"/>
    <cellStyle name="Separador de milhares 2 3 2" xfId="1084" xr:uid="{00000000-0005-0000-0000-0000C8070000}"/>
    <cellStyle name="Separador de milhares 2 4" xfId="707" xr:uid="{00000000-0005-0000-0000-0000C9070000}"/>
    <cellStyle name="Separador de milhares 3" xfId="558" xr:uid="{00000000-0005-0000-0000-0000CA070000}"/>
    <cellStyle name="Separador de milhares 3 10" xfId="559" xr:uid="{00000000-0005-0000-0000-0000CB070000}"/>
    <cellStyle name="Separador de milhares 3 10 2" xfId="596" xr:uid="{00000000-0005-0000-0000-0000CC070000}"/>
    <cellStyle name="Separador de milhares 3 10 2 2" xfId="2154" xr:uid="{00000000-0005-0000-0000-0000CD070000}"/>
    <cellStyle name="Separador de milhares 3 10 3" xfId="1086" xr:uid="{00000000-0005-0000-0000-0000CE070000}"/>
    <cellStyle name="Separador de milhares 3 2" xfId="560" xr:uid="{00000000-0005-0000-0000-0000CF070000}"/>
    <cellStyle name="Separador de milhares 3 2 2" xfId="1087" xr:uid="{00000000-0005-0000-0000-0000D0070000}"/>
    <cellStyle name="Separador de milhares 3 3" xfId="1085" xr:uid="{00000000-0005-0000-0000-0000D1070000}"/>
    <cellStyle name="Separador de milhares 4" xfId="562" xr:uid="{00000000-0005-0000-0000-0000D2070000}"/>
    <cellStyle name="Separador de milhares 4 2" xfId="517" xr:uid="{00000000-0005-0000-0000-0000D3070000}"/>
    <cellStyle name="Separador de milhares 4 2 2" xfId="520" xr:uid="{00000000-0005-0000-0000-0000D4070000}"/>
    <cellStyle name="Separador de milhares 4 2 2 2" xfId="1565" xr:uid="{00000000-0005-0000-0000-0000D5070000}"/>
    <cellStyle name="Separador de milhares 4 2 2 3" xfId="1053" xr:uid="{00000000-0005-0000-0000-0000D6070000}"/>
    <cellStyle name="Separador de milhares 4 2 2 4" xfId="2103" xr:uid="{00000000-0005-0000-0000-0000D7070000}"/>
    <cellStyle name="Separador de milhares 4 2 3" xfId="1562" xr:uid="{00000000-0005-0000-0000-0000D8070000}"/>
    <cellStyle name="Separador de milhares 4 2 4" xfId="1050" xr:uid="{00000000-0005-0000-0000-0000D9070000}"/>
    <cellStyle name="Separador de milhares 4 2 5" xfId="2100" xr:uid="{00000000-0005-0000-0000-0000DA070000}"/>
    <cellStyle name="Separador de milhares 4 3" xfId="523" xr:uid="{00000000-0005-0000-0000-0000DB070000}"/>
    <cellStyle name="Separador de milhares 4 3 2" xfId="1568" xr:uid="{00000000-0005-0000-0000-0000DC070000}"/>
    <cellStyle name="Separador de milhares 4 3 3" xfId="1056" xr:uid="{00000000-0005-0000-0000-0000DD070000}"/>
    <cellStyle name="Separador de milhares 4 3 4" xfId="2106" xr:uid="{00000000-0005-0000-0000-0000DE070000}"/>
    <cellStyle name="Separador de milhares 4 4" xfId="1598" xr:uid="{00000000-0005-0000-0000-0000DF070000}"/>
    <cellStyle name="Separador de milhares 4 5" xfId="1088" xr:uid="{00000000-0005-0000-0000-0000E0070000}"/>
    <cellStyle name="Separador de milhares 4 6" xfId="2133" xr:uid="{00000000-0005-0000-0000-0000E1070000}"/>
    <cellStyle name="TableStyleLight1" xfId="533" xr:uid="{00000000-0005-0000-0000-0000E2070000}"/>
    <cellStyle name="TableStyleLight1 2" xfId="602" xr:uid="{00000000-0005-0000-0000-0000E3070000}"/>
    <cellStyle name="TableStyleLight1 3" xfId="1597" xr:uid="{00000000-0005-0000-0000-0000E4070000}"/>
    <cellStyle name="Texto de Aviso 2" xfId="563" xr:uid="{00000000-0005-0000-0000-0000E5070000}"/>
    <cellStyle name="Texto de Aviso 3" xfId="25" xr:uid="{00000000-0005-0000-0000-0000E6070000}"/>
    <cellStyle name="Texto Explicativo 2" xfId="394" xr:uid="{00000000-0005-0000-0000-0000E7070000}"/>
    <cellStyle name="Texto Explicativo 3" xfId="564" xr:uid="{00000000-0005-0000-0000-0000E8070000}"/>
    <cellStyle name="Título 1 2" xfId="565" xr:uid="{00000000-0005-0000-0000-0000E9070000}"/>
    <cellStyle name="Título 1 3" xfId="566" xr:uid="{00000000-0005-0000-0000-0000EA070000}"/>
    <cellStyle name="Título 2 2" xfId="567" xr:uid="{00000000-0005-0000-0000-0000EB070000}"/>
    <cellStyle name="Título 2 3" xfId="568" xr:uid="{00000000-0005-0000-0000-0000EC070000}"/>
    <cellStyle name="Título 3 2" xfId="557" xr:uid="{00000000-0005-0000-0000-0000ED070000}"/>
    <cellStyle name="Título 3 3" xfId="561" xr:uid="{00000000-0005-0000-0000-0000EE070000}"/>
    <cellStyle name="Título 4 2" xfId="49" xr:uid="{00000000-0005-0000-0000-0000EF070000}"/>
    <cellStyle name="Título 4 3" xfId="569" xr:uid="{00000000-0005-0000-0000-0000F0070000}"/>
    <cellStyle name="Título 5" xfId="53" xr:uid="{00000000-0005-0000-0000-0000F1070000}"/>
    <cellStyle name="Título 6" xfId="37" xr:uid="{00000000-0005-0000-0000-0000F2070000}"/>
    <cellStyle name="Título 7" xfId="40" xr:uid="{00000000-0005-0000-0000-0000F3070000}"/>
    <cellStyle name="Total 2" xfId="570" xr:uid="{00000000-0005-0000-0000-0000F4070000}"/>
    <cellStyle name="Total 3" xfId="571" xr:uid="{00000000-0005-0000-0000-0000F5070000}"/>
    <cellStyle name="Total 3 2" xfId="1599" xr:uid="{00000000-0005-0000-0000-0000F6070000}"/>
    <cellStyle name="Total 3 3" xfId="1638" xr:uid="{00000000-0005-0000-0000-0000F7070000}"/>
    <cellStyle name="Total 3 4" xfId="1624" xr:uid="{00000000-0005-0000-0000-0000F8070000}"/>
    <cellStyle name="Total 3 5" xfId="1647" xr:uid="{00000000-0005-0000-0000-0000F9070000}"/>
    <cellStyle name="Total 3 6" xfId="1632" xr:uid="{00000000-0005-0000-0000-0000FA070000}"/>
    <cellStyle name="Vírgula" xfId="3" builtinId="3"/>
    <cellStyle name="Vírgula 10" xfId="572" xr:uid="{00000000-0005-0000-0000-0000FC070000}"/>
    <cellStyle name="Vírgula 10 2" xfId="1600" xr:uid="{00000000-0005-0000-0000-0000FD070000}"/>
    <cellStyle name="Vírgula 10 3" xfId="1089" xr:uid="{00000000-0005-0000-0000-0000FE070000}"/>
    <cellStyle name="Vírgula 10 4" xfId="2134" xr:uid="{00000000-0005-0000-0000-0000FF070000}"/>
    <cellStyle name="Vírgula 11" xfId="573" xr:uid="{00000000-0005-0000-0000-000000080000}"/>
    <cellStyle name="Vírgula 11 2" xfId="1601" xr:uid="{00000000-0005-0000-0000-000001080000}"/>
    <cellStyle name="Vírgula 11 3" xfId="1090" xr:uid="{00000000-0005-0000-0000-000002080000}"/>
    <cellStyle name="Vírgula 11 4" xfId="2135" xr:uid="{00000000-0005-0000-0000-000003080000}"/>
    <cellStyle name="Vírgula 12" xfId="574" xr:uid="{00000000-0005-0000-0000-000004080000}"/>
    <cellStyle name="Vírgula 12 2" xfId="1602" xr:uid="{00000000-0005-0000-0000-000005080000}"/>
    <cellStyle name="Vírgula 12 3" xfId="1091" xr:uid="{00000000-0005-0000-0000-000006080000}"/>
    <cellStyle name="Vírgula 12 4" xfId="2136" xr:uid="{00000000-0005-0000-0000-000007080000}"/>
    <cellStyle name="Vírgula 13" xfId="575" xr:uid="{00000000-0005-0000-0000-000008080000}"/>
    <cellStyle name="Vírgula 13 2" xfId="1603" xr:uid="{00000000-0005-0000-0000-000009080000}"/>
    <cellStyle name="Vírgula 13 3" xfId="1092" xr:uid="{00000000-0005-0000-0000-00000A080000}"/>
    <cellStyle name="Vírgula 13 4" xfId="2137" xr:uid="{00000000-0005-0000-0000-00000B080000}"/>
    <cellStyle name="Vírgula 14" xfId="576" xr:uid="{00000000-0005-0000-0000-00000C080000}"/>
    <cellStyle name="Vírgula 14 2" xfId="1604" xr:uid="{00000000-0005-0000-0000-00000D080000}"/>
    <cellStyle name="Vírgula 14 3" xfId="1093" xr:uid="{00000000-0005-0000-0000-00000E080000}"/>
    <cellStyle name="Vírgula 14 4" xfId="2138" xr:uid="{00000000-0005-0000-0000-00000F080000}"/>
    <cellStyle name="Vírgula 15" xfId="577" xr:uid="{00000000-0005-0000-0000-000010080000}"/>
    <cellStyle name="Vírgula 15 2" xfId="1605" xr:uid="{00000000-0005-0000-0000-000011080000}"/>
    <cellStyle name="Vírgula 15 3" xfId="1094" xr:uid="{00000000-0005-0000-0000-000012080000}"/>
    <cellStyle name="Vírgula 15 4" xfId="2139" xr:uid="{00000000-0005-0000-0000-000013080000}"/>
    <cellStyle name="Vírgula 16" xfId="579" xr:uid="{00000000-0005-0000-0000-000014080000}"/>
    <cellStyle name="Vírgula 16 2" xfId="1096" xr:uid="{00000000-0005-0000-0000-000015080000}"/>
    <cellStyle name="Vírgula 16 3" xfId="2141" xr:uid="{00000000-0005-0000-0000-000016080000}"/>
    <cellStyle name="Vírgula 17" xfId="581" xr:uid="{00000000-0005-0000-0000-000017080000}"/>
    <cellStyle name="Vírgula 17 2" xfId="1607" xr:uid="{00000000-0005-0000-0000-000018080000}"/>
    <cellStyle name="Vírgula 17 3" xfId="1098" xr:uid="{00000000-0005-0000-0000-000019080000}"/>
    <cellStyle name="Vírgula 17 4" xfId="2142" xr:uid="{00000000-0005-0000-0000-00001A080000}"/>
    <cellStyle name="Vírgula 18" xfId="582" xr:uid="{00000000-0005-0000-0000-00001B080000}"/>
    <cellStyle name="Vírgula 18 2" xfId="1608" xr:uid="{00000000-0005-0000-0000-00001C080000}"/>
    <cellStyle name="Vírgula 18 3" xfId="1099" xr:uid="{00000000-0005-0000-0000-00001D080000}"/>
    <cellStyle name="Vírgula 18 4" xfId="2143" xr:uid="{00000000-0005-0000-0000-00001E080000}"/>
    <cellStyle name="Vírgula 19" xfId="583" xr:uid="{00000000-0005-0000-0000-00001F080000}"/>
    <cellStyle name="Vírgula 19 2" xfId="1609" xr:uid="{00000000-0005-0000-0000-000020080000}"/>
    <cellStyle name="Vírgula 19 3" xfId="1100" xr:uid="{00000000-0005-0000-0000-000021080000}"/>
    <cellStyle name="Vírgula 19 4" xfId="2144" xr:uid="{00000000-0005-0000-0000-000022080000}"/>
    <cellStyle name="Vírgula 2" xfId="199" xr:uid="{00000000-0005-0000-0000-000023080000}"/>
    <cellStyle name="Vírgula 2 2" xfId="584" xr:uid="{00000000-0005-0000-0000-000024080000}"/>
    <cellStyle name="Vírgula 2 2 2" xfId="1610" xr:uid="{00000000-0005-0000-0000-000025080000}"/>
    <cellStyle name="Vírgula 2 2 3" xfId="1101" xr:uid="{00000000-0005-0000-0000-000026080000}"/>
    <cellStyle name="Vírgula 2 2 4" xfId="2145" xr:uid="{00000000-0005-0000-0000-000027080000}"/>
    <cellStyle name="Vírgula 2 3" xfId="1294" xr:uid="{00000000-0005-0000-0000-000028080000}"/>
    <cellStyle name="Vírgula 2 4" xfId="785" xr:uid="{00000000-0005-0000-0000-000029080000}"/>
    <cellStyle name="Vírgula 2 5" xfId="1837" xr:uid="{00000000-0005-0000-0000-00002A080000}"/>
    <cellStyle name="Vírgula 20" xfId="578" xr:uid="{00000000-0005-0000-0000-00002B080000}"/>
    <cellStyle name="Vírgula 20 2" xfId="1606" xr:uid="{00000000-0005-0000-0000-00002C080000}"/>
    <cellStyle name="Vírgula 20 3" xfId="1095" xr:uid="{00000000-0005-0000-0000-00002D080000}"/>
    <cellStyle name="Vírgula 20 4" xfId="2140" xr:uid="{00000000-0005-0000-0000-00002E080000}"/>
    <cellStyle name="Vírgula 21" xfId="580" xr:uid="{00000000-0005-0000-0000-00002F080000}"/>
    <cellStyle name="Vírgula 21 2" xfId="585" xr:uid="{00000000-0005-0000-0000-000030080000}"/>
    <cellStyle name="Vírgula 21 2 2" xfId="1102" xr:uid="{00000000-0005-0000-0000-000031080000}"/>
    <cellStyle name="Vírgula 21 3" xfId="1097" xr:uid="{00000000-0005-0000-0000-000032080000}"/>
    <cellStyle name="Vírgula 22" xfId="1113" xr:uid="{00000000-0005-0000-0000-000033080000}"/>
    <cellStyle name="Vírgula 23" xfId="1652" xr:uid="{00000000-0005-0000-0000-000034080000}"/>
    <cellStyle name="Vírgula 24" xfId="605" xr:uid="{00000000-0005-0000-0000-000035080000}"/>
    <cellStyle name="Vírgula 25" xfId="1659" xr:uid="{00000000-0005-0000-0000-000036080000}"/>
    <cellStyle name="Vírgula 26" xfId="2158" xr:uid="{00000000-0005-0000-0000-000037080000}"/>
    <cellStyle name="Vírgula 3" xfId="417" xr:uid="{00000000-0005-0000-0000-000038080000}"/>
    <cellStyle name="Vírgula 3 2" xfId="586" xr:uid="{00000000-0005-0000-0000-000039080000}"/>
    <cellStyle name="Vírgula 3 2 2" xfId="1611" xr:uid="{00000000-0005-0000-0000-00003A080000}"/>
    <cellStyle name="Vírgula 3 2 3" xfId="1103" xr:uid="{00000000-0005-0000-0000-00003B080000}"/>
    <cellStyle name="Vírgula 3 2 4" xfId="2146" xr:uid="{00000000-0005-0000-0000-00003C080000}"/>
    <cellStyle name="Vírgula 3 3" xfId="1491" xr:uid="{00000000-0005-0000-0000-00003D080000}"/>
    <cellStyle name="Vírgula 3 4" xfId="981" xr:uid="{00000000-0005-0000-0000-00003E080000}"/>
    <cellStyle name="Vírgula 3 5" xfId="2033" xr:uid="{00000000-0005-0000-0000-00003F080000}"/>
    <cellStyle name="Vírgula 4" xfId="420" xr:uid="{00000000-0005-0000-0000-000040080000}"/>
    <cellStyle name="Vírgula 4 2" xfId="587" xr:uid="{00000000-0005-0000-0000-000041080000}"/>
    <cellStyle name="Vírgula 4 2 2" xfId="595" xr:uid="{00000000-0005-0000-0000-000042080000}"/>
    <cellStyle name="Vírgula 4 2 2 2" xfId="1612" xr:uid="{00000000-0005-0000-0000-000043080000}"/>
    <cellStyle name="Vírgula 4 2 3" xfId="1104" xr:uid="{00000000-0005-0000-0000-000044080000}"/>
    <cellStyle name="Vírgula 4 3" xfId="7" xr:uid="{00000000-0005-0000-0000-000045080000}"/>
    <cellStyle name="Vírgula 4 3 2" xfId="1116" xr:uid="{00000000-0005-0000-0000-000046080000}"/>
    <cellStyle name="Vírgula 4 3 3" xfId="608" xr:uid="{00000000-0005-0000-0000-000047080000}"/>
    <cellStyle name="Vírgula 4 3 4" xfId="1662" xr:uid="{00000000-0005-0000-0000-000048080000}"/>
    <cellStyle name="Vírgula 4 4" xfId="1493" xr:uid="{00000000-0005-0000-0000-000049080000}"/>
    <cellStyle name="Vírgula 4 5" xfId="983" xr:uid="{00000000-0005-0000-0000-00004A080000}"/>
    <cellStyle name="Vírgula 4 6" xfId="2035" xr:uid="{00000000-0005-0000-0000-00004B080000}"/>
    <cellStyle name="Vírgula 5" xfId="422" xr:uid="{00000000-0005-0000-0000-00004C080000}"/>
    <cellStyle name="Vírgula 5 2" xfId="588" xr:uid="{00000000-0005-0000-0000-00004D080000}"/>
    <cellStyle name="Vírgula 5 2 2" xfId="1613" xr:uid="{00000000-0005-0000-0000-00004E080000}"/>
    <cellStyle name="Vírgula 5 2 3" xfId="1105" xr:uid="{00000000-0005-0000-0000-00004F080000}"/>
    <cellStyle name="Vírgula 5 2 4" xfId="2147" xr:uid="{00000000-0005-0000-0000-000050080000}"/>
    <cellStyle name="Vírgula 5 3" xfId="1495" xr:uid="{00000000-0005-0000-0000-000051080000}"/>
    <cellStyle name="Vírgula 5 4" xfId="985" xr:uid="{00000000-0005-0000-0000-000052080000}"/>
    <cellStyle name="Vírgula 5 5" xfId="2037" xr:uid="{00000000-0005-0000-0000-000053080000}"/>
    <cellStyle name="Vírgula 6" xfId="589" xr:uid="{00000000-0005-0000-0000-000054080000}"/>
    <cellStyle name="Vírgula 6 2" xfId="590" xr:uid="{00000000-0005-0000-0000-000055080000}"/>
    <cellStyle name="Vírgula 6 2 2" xfId="1615" xr:uid="{00000000-0005-0000-0000-000056080000}"/>
    <cellStyle name="Vírgula 6 2 3" xfId="1107" xr:uid="{00000000-0005-0000-0000-000057080000}"/>
    <cellStyle name="Vírgula 6 2 4" xfId="2149" xr:uid="{00000000-0005-0000-0000-000058080000}"/>
    <cellStyle name="Vírgula 6 3" xfId="1614" xr:uid="{00000000-0005-0000-0000-000059080000}"/>
    <cellStyle name="Vírgula 6 4" xfId="1106" xr:uid="{00000000-0005-0000-0000-00005A080000}"/>
    <cellStyle name="Vírgula 6 5" xfId="2148" xr:uid="{00000000-0005-0000-0000-00005B080000}"/>
    <cellStyle name="Vírgula 7" xfId="8" xr:uid="{00000000-0005-0000-0000-00005C080000}"/>
    <cellStyle name="Vírgula 7 2" xfId="463" xr:uid="{00000000-0005-0000-0000-00005D080000}"/>
    <cellStyle name="Vírgula 7 2 2" xfId="1530" xr:uid="{00000000-0005-0000-0000-00005E080000}"/>
    <cellStyle name="Vírgula 7 2 3" xfId="1019" xr:uid="{00000000-0005-0000-0000-00005F080000}"/>
    <cellStyle name="Vírgula 7 2 4" xfId="2071" xr:uid="{00000000-0005-0000-0000-000060080000}"/>
    <cellStyle name="Vírgula 7 3" xfId="1117" xr:uid="{00000000-0005-0000-0000-000061080000}"/>
    <cellStyle name="Vírgula 7 4" xfId="609" xr:uid="{00000000-0005-0000-0000-000062080000}"/>
    <cellStyle name="Vírgula 7 5" xfId="1663" xr:uid="{00000000-0005-0000-0000-000063080000}"/>
    <cellStyle name="Vírgula 8" xfId="591" xr:uid="{00000000-0005-0000-0000-000064080000}"/>
    <cellStyle name="Vírgula 8 2" xfId="592" xr:uid="{00000000-0005-0000-0000-000065080000}"/>
    <cellStyle name="Vírgula 8 2 2" xfId="1617" xr:uid="{00000000-0005-0000-0000-000066080000}"/>
    <cellStyle name="Vírgula 8 2 3" xfId="1109" xr:uid="{00000000-0005-0000-0000-000067080000}"/>
    <cellStyle name="Vírgula 8 2 4" xfId="2151" xr:uid="{00000000-0005-0000-0000-000068080000}"/>
    <cellStyle name="Vírgula 8 3" xfId="1616" xr:uid="{00000000-0005-0000-0000-000069080000}"/>
    <cellStyle name="Vírgula 8 4" xfId="1108" xr:uid="{00000000-0005-0000-0000-00006A080000}"/>
    <cellStyle name="Vírgula 8 5" xfId="2150" xr:uid="{00000000-0005-0000-0000-00006B080000}"/>
    <cellStyle name="Vírgula 9" xfId="593" xr:uid="{00000000-0005-0000-0000-00006C080000}"/>
    <cellStyle name="Vírgula 9 2" xfId="1618" xr:uid="{00000000-0005-0000-0000-00006D080000}"/>
    <cellStyle name="Vírgula 9 3" xfId="1110" xr:uid="{00000000-0005-0000-0000-00006E080000}"/>
    <cellStyle name="Vírgula 9 4" xfId="2152" xr:uid="{00000000-0005-0000-0000-00006F08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8.png"/><Relationship Id="rId1" Type="http://schemas.openxmlformats.org/officeDocument/2006/relationships/image" Target="../media/image1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4" Type="http://schemas.openxmlformats.org/officeDocument/2006/relationships/image" Target="../media/image1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4.png"/><Relationship Id="rId1" Type="http://schemas.openxmlformats.org/officeDocument/2006/relationships/image" Target="../media/image1.jpeg"/><Relationship Id="rId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75</xdr:row>
      <xdr:rowOff>76200</xdr:rowOff>
    </xdr:from>
    <xdr:to>
      <xdr:col>0</xdr:col>
      <xdr:colOff>1134745</xdr:colOff>
      <xdr:row>79</xdr:row>
      <xdr:rowOff>123824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973425"/>
          <a:ext cx="934720" cy="84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47625</xdr:rowOff>
    </xdr:from>
    <xdr:to>
      <xdr:col>0</xdr:col>
      <xdr:colOff>1087120</xdr:colOff>
      <xdr:row>4</xdr:row>
      <xdr:rowOff>26035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762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0</xdr:col>
      <xdr:colOff>162983</xdr:colOff>
      <xdr:row>0</xdr:row>
      <xdr:rowOff>47625</xdr:rowOff>
    </xdr:from>
    <xdr:to>
      <xdr:col>0</xdr:col>
      <xdr:colOff>1097703</xdr:colOff>
      <xdr:row>4</xdr:row>
      <xdr:rowOff>26035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983" y="47625"/>
          <a:ext cx="934720" cy="9044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160</xdr:row>
      <xdr:rowOff>57150</xdr:rowOff>
    </xdr:from>
    <xdr:to>
      <xdr:col>0</xdr:col>
      <xdr:colOff>1106170</xdr:colOff>
      <xdr:row>165</xdr:row>
      <xdr:rowOff>73661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813125"/>
          <a:ext cx="934720" cy="10166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075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0"/>
          <a:ext cx="0" cy="723900"/>
        </a:xfrm>
        <a:prstGeom prst="rect">
          <a:avLst/>
        </a:prstGeom>
      </xdr:spPr>
    </xdr:pic>
    <xdr:clientData/>
  </xdr:twoCellAnchor>
  <xdr:oneCellAnchor>
    <xdr:from>
      <xdr:col>2</xdr:col>
      <xdr:colOff>1190625</xdr:colOff>
      <xdr:row>1</xdr:row>
      <xdr:rowOff>0</xdr:rowOff>
    </xdr:from>
    <xdr:ext cx="0" cy="723900"/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342900"/>
          <a:ext cx="0" cy="723900"/>
        </a:xfrm>
        <a:prstGeom prst="rect">
          <a:avLst/>
        </a:prstGeom>
      </xdr:spPr>
    </xdr:pic>
    <xdr:clientData/>
  </xdr:one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2381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1375" y="0"/>
          <a:ext cx="0" cy="7239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176893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0"/>
          <a:ext cx="0" cy="7239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7239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5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185057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75607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6" name="Imagem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4" name="Imagem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56" name="Imagem 55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2</xdr:row>
      <xdr:rowOff>137432</xdr:rowOff>
    </xdr:to>
    <xdr:pic>
      <xdr:nvPicPr>
        <xdr:cNvPr id="58" name="Imagem 57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727982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161925</xdr:rowOff>
    </xdr:to>
    <xdr:pic>
      <xdr:nvPicPr>
        <xdr:cNvPr id="60" name="Imagem 59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6197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2" name="Imagem 61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  <xdr:twoCellAnchor editAs="oneCell">
    <xdr:from>
      <xdr:col>2</xdr:col>
      <xdr:colOff>1190625</xdr:colOff>
      <xdr:row>0</xdr:row>
      <xdr:rowOff>0</xdr:rowOff>
    </xdr:from>
    <xdr:to>
      <xdr:col>2</xdr:col>
      <xdr:colOff>1190625</xdr:colOff>
      <xdr:row>1</xdr:row>
      <xdr:rowOff>142875</xdr:rowOff>
    </xdr:to>
    <xdr:pic>
      <xdr:nvPicPr>
        <xdr:cNvPr id="64" name="Imagem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0"/>
          <a:ext cx="0" cy="54292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390525</xdr:colOff>
      <xdr:row>1</xdr:row>
      <xdr:rowOff>28575</xdr:rowOff>
    </xdr:from>
    <xdr:to>
      <xdr:col>5</xdr:col>
      <xdr:colOff>267970</xdr:colOff>
      <xdr:row>5</xdr:row>
      <xdr:rowOff>168910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28575"/>
          <a:ext cx="934720" cy="902335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1</xdr:row>
      <xdr:rowOff>180975</xdr:rowOff>
    </xdr:from>
    <xdr:to>
      <xdr:col>6</xdr:col>
      <xdr:colOff>992527</xdr:colOff>
      <xdr:row>5</xdr:row>
      <xdr:rowOff>33605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77075" y="180975"/>
          <a:ext cx="1316355" cy="6140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1046679</xdr:colOff>
      <xdr:row>0</xdr:row>
      <xdr:rowOff>55973</xdr:rowOff>
    </xdr:from>
    <xdr:to>
      <xdr:col>1</xdr:col>
      <xdr:colOff>265416</xdr:colOff>
      <xdr:row>4</xdr:row>
      <xdr:rowOff>159570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679" y="55973"/>
          <a:ext cx="952501" cy="927670"/>
        </a:xfrm>
        <a:prstGeom prst="rect">
          <a:avLst/>
        </a:prstGeom>
      </xdr:spPr>
    </xdr:pic>
    <xdr:clientData/>
  </xdr:twoCellAnchor>
  <xdr:twoCellAnchor editAs="oneCell">
    <xdr:from>
      <xdr:col>3</xdr:col>
      <xdr:colOff>3708863</xdr:colOff>
      <xdr:row>1</xdr:row>
      <xdr:rowOff>16695</xdr:rowOff>
    </xdr:from>
    <xdr:to>
      <xdr:col>4</xdr:col>
      <xdr:colOff>1279989</xdr:colOff>
      <xdr:row>3</xdr:row>
      <xdr:rowOff>180760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387065" y="220038"/>
          <a:ext cx="1381126" cy="592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1557821</xdr:colOff>
      <xdr:row>0</xdr:row>
      <xdr:rowOff>58327</xdr:rowOff>
    </xdr:from>
    <xdr:to>
      <xdr:col>5</xdr:col>
      <xdr:colOff>748196</xdr:colOff>
      <xdr:row>5</xdr:row>
      <xdr:rowOff>61966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6023" y="58327"/>
          <a:ext cx="1052566" cy="1063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687480</xdr:colOff>
      <xdr:row>0</xdr:row>
      <xdr:rowOff>78441</xdr:rowOff>
    </xdr:from>
    <xdr:to>
      <xdr:col>1</xdr:col>
      <xdr:colOff>461121</xdr:colOff>
      <xdr:row>4</xdr:row>
      <xdr:rowOff>72838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480" y="78441"/>
          <a:ext cx="849406" cy="857250"/>
        </a:xfrm>
        <a:prstGeom prst="rect">
          <a:avLst/>
        </a:prstGeom>
      </xdr:spPr>
    </xdr:pic>
    <xdr:clientData/>
  </xdr:twoCellAnchor>
  <xdr:twoCellAnchor editAs="oneCell">
    <xdr:from>
      <xdr:col>5</xdr:col>
      <xdr:colOff>2380691</xdr:colOff>
      <xdr:row>1</xdr:row>
      <xdr:rowOff>22412</xdr:rowOff>
    </xdr:from>
    <xdr:to>
      <xdr:col>5</xdr:col>
      <xdr:colOff>3571316</xdr:colOff>
      <xdr:row>3</xdr:row>
      <xdr:rowOff>186006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902515" y="291353"/>
          <a:ext cx="1190625" cy="5670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3910852</xdr:colOff>
      <xdr:row>0</xdr:row>
      <xdr:rowOff>78441</xdr:rowOff>
    </xdr:from>
    <xdr:to>
      <xdr:col>6</xdr:col>
      <xdr:colOff>783624</xdr:colOff>
      <xdr:row>4</xdr:row>
      <xdr:rowOff>133073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2676" y="78441"/>
          <a:ext cx="962919" cy="917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2100947</xdr:colOff>
      <xdr:row>0</xdr:row>
      <xdr:rowOff>72749</xdr:rowOff>
    </xdr:from>
    <xdr:to>
      <xdr:col>4</xdr:col>
      <xdr:colOff>298507</xdr:colOff>
      <xdr:row>4</xdr:row>
      <xdr:rowOff>123697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9623" y="72749"/>
          <a:ext cx="864560" cy="857772"/>
        </a:xfrm>
        <a:prstGeom prst="rect">
          <a:avLst/>
        </a:prstGeom>
      </xdr:spPr>
    </xdr:pic>
    <xdr:clientData/>
  </xdr:twoCellAnchor>
  <xdr:twoCellAnchor editAs="oneCell">
    <xdr:from>
      <xdr:col>4</xdr:col>
      <xdr:colOff>944670</xdr:colOff>
      <xdr:row>0</xdr:row>
      <xdr:rowOff>187088</xdr:rowOff>
    </xdr:from>
    <xdr:to>
      <xdr:col>5</xdr:col>
      <xdr:colOff>300017</xdr:colOff>
      <xdr:row>4</xdr:row>
      <xdr:rowOff>119241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10346" y="187088"/>
          <a:ext cx="1316377" cy="73897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840442</xdr:colOff>
      <xdr:row>0</xdr:row>
      <xdr:rowOff>78441</xdr:rowOff>
    </xdr:from>
    <xdr:to>
      <xdr:col>5</xdr:col>
      <xdr:colOff>1927412</xdr:colOff>
      <xdr:row>4</xdr:row>
      <xdr:rowOff>151578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148" y="78441"/>
          <a:ext cx="1086970" cy="8799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2878905</xdr:colOff>
      <xdr:row>1</xdr:row>
      <xdr:rowOff>181938</xdr:rowOff>
    </xdr:from>
    <xdr:to>
      <xdr:col>1</xdr:col>
      <xdr:colOff>535113</xdr:colOff>
      <xdr:row>4</xdr:row>
      <xdr:rowOff>171235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6205" y="181610"/>
          <a:ext cx="1028065" cy="789305"/>
        </a:xfrm>
        <a:prstGeom prst="rect">
          <a:avLst/>
        </a:prstGeom>
      </xdr:spPr>
    </xdr:pic>
    <xdr:clientData/>
  </xdr:twoCellAnchor>
  <xdr:twoCellAnchor editAs="oneCell">
    <xdr:from>
      <xdr:col>2</xdr:col>
      <xdr:colOff>224748</xdr:colOff>
      <xdr:row>1</xdr:row>
      <xdr:rowOff>192640</xdr:rowOff>
    </xdr:from>
    <xdr:to>
      <xdr:col>4</xdr:col>
      <xdr:colOff>460198</xdr:colOff>
      <xdr:row>4</xdr:row>
      <xdr:rowOff>128426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596255" y="192405"/>
          <a:ext cx="1321435" cy="7359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267557</xdr:colOff>
      <xdr:row>1</xdr:row>
      <xdr:rowOff>21405</xdr:rowOff>
    </xdr:from>
    <xdr:to>
      <xdr:col>7</xdr:col>
      <xdr:colOff>288960</xdr:colOff>
      <xdr:row>4</xdr:row>
      <xdr:rowOff>214045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1040" y="214045"/>
          <a:ext cx="1048819" cy="995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40821</xdr:colOff>
      <xdr:row>2</xdr:row>
      <xdr:rowOff>27215</xdr:rowOff>
    </xdr:from>
    <xdr:to>
      <xdr:col>3</xdr:col>
      <xdr:colOff>1496785</xdr:colOff>
      <xdr:row>3</xdr:row>
      <xdr:rowOff>353784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3976ACA-CEFD-CF2A-9D24-CA5436B17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46" y="636815"/>
          <a:ext cx="2684689" cy="726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993322</xdr:colOff>
      <xdr:row>1</xdr:row>
      <xdr:rowOff>51109</xdr:rowOff>
    </xdr:from>
    <xdr:to>
      <xdr:col>10</xdr:col>
      <xdr:colOff>190500</xdr:colOff>
      <xdr:row>4</xdr:row>
      <xdr:rowOff>235616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EAE0311-A183-2A29-33D6-177181EC1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1322" y="260659"/>
          <a:ext cx="1273628" cy="13846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0</xdr:row>
      <xdr:rowOff>180976</xdr:rowOff>
    </xdr:from>
    <xdr:to>
      <xdr:col>1</xdr:col>
      <xdr:colOff>657225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0975"/>
          <a:ext cx="8096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1285876</xdr:colOff>
      <xdr:row>1</xdr:row>
      <xdr:rowOff>123826</xdr:rowOff>
    </xdr:from>
    <xdr:to>
      <xdr:col>4</xdr:col>
      <xdr:colOff>447675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5"/>
          <a:ext cx="11049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600075</xdr:colOff>
      <xdr:row>1</xdr:row>
      <xdr:rowOff>9525</xdr:rowOff>
    </xdr:from>
    <xdr:to>
      <xdr:col>4</xdr:col>
      <xdr:colOff>1466850</xdr:colOff>
      <xdr:row>4</xdr:row>
      <xdr:rowOff>183515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0025"/>
          <a:ext cx="866775" cy="764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1466849</xdr:colOff>
      <xdr:row>1</xdr:row>
      <xdr:rowOff>1</xdr:rowOff>
    </xdr:from>
    <xdr:to>
      <xdr:col>1</xdr:col>
      <xdr:colOff>609599</xdr:colOff>
      <xdr:row>4</xdr:row>
      <xdr:rowOff>190501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215" y="190500"/>
          <a:ext cx="847725" cy="781050"/>
        </a:xfrm>
        <a:prstGeom prst="rect">
          <a:avLst/>
        </a:prstGeom>
      </xdr:spPr>
    </xdr:pic>
    <xdr:clientData/>
  </xdr:twoCellAnchor>
  <xdr:twoCellAnchor editAs="oneCell">
    <xdr:from>
      <xdr:col>3</xdr:col>
      <xdr:colOff>1457325</xdr:colOff>
      <xdr:row>1</xdr:row>
      <xdr:rowOff>123826</xdr:rowOff>
    </xdr:from>
    <xdr:to>
      <xdr:col>4</xdr:col>
      <xdr:colOff>514350</xdr:colOff>
      <xdr:row>4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048500" y="314325"/>
          <a:ext cx="10001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1</xdr:row>
      <xdr:rowOff>171450</xdr:rowOff>
    </xdr:from>
    <xdr:to>
      <xdr:col>0</xdr:col>
      <xdr:colOff>1371600</xdr:colOff>
      <xdr:row>4</xdr:row>
      <xdr:rowOff>28575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0" y="361950"/>
          <a:ext cx="1276350" cy="447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638175</xdr:colOff>
      <xdr:row>1</xdr:row>
      <xdr:rowOff>76200</xdr:rowOff>
    </xdr:from>
    <xdr:to>
      <xdr:col>4</xdr:col>
      <xdr:colOff>1533525</xdr:colOff>
      <xdr:row>5</xdr:row>
      <xdr:rowOff>21590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72450" y="266700"/>
          <a:ext cx="895350" cy="735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1381125</xdr:colOff>
      <xdr:row>0</xdr:row>
      <xdr:rowOff>180976</xdr:rowOff>
    </xdr:from>
    <xdr:to>
      <xdr:col>1</xdr:col>
      <xdr:colOff>457200</xdr:colOff>
      <xdr:row>4</xdr:row>
      <xdr:rowOff>180976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180976"/>
          <a:ext cx="781050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</xdr:row>
      <xdr:rowOff>123826</xdr:rowOff>
    </xdr:from>
    <xdr:to>
      <xdr:col>4</xdr:col>
      <xdr:colOff>333374</xdr:colOff>
      <xdr:row>4</xdr:row>
      <xdr:rowOff>66676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77050" y="314326"/>
          <a:ext cx="990599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514350</xdr:colOff>
      <xdr:row>1</xdr:row>
      <xdr:rowOff>28575</xdr:rowOff>
    </xdr:from>
    <xdr:to>
      <xdr:col>4</xdr:col>
      <xdr:colOff>1343025</xdr:colOff>
      <xdr:row>5</xdr:row>
      <xdr:rowOff>12065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219075"/>
          <a:ext cx="828675" cy="745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2886075</xdr:colOff>
      <xdr:row>0</xdr:row>
      <xdr:rowOff>161925</xdr:rowOff>
    </xdr:from>
    <xdr:to>
      <xdr:col>0</xdr:col>
      <xdr:colOff>3762375</xdr:colOff>
      <xdr:row>5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161925"/>
          <a:ext cx="876300" cy="866775"/>
        </a:xfrm>
        <a:prstGeom prst="rect">
          <a:avLst/>
        </a:prstGeom>
      </xdr:spPr>
    </xdr:pic>
    <xdr:clientData/>
  </xdr:twoCellAnchor>
  <xdr:twoCellAnchor editAs="oneCell">
    <xdr:from>
      <xdr:col>4</xdr:col>
      <xdr:colOff>1438276</xdr:colOff>
      <xdr:row>1</xdr:row>
      <xdr:rowOff>28574</xdr:rowOff>
    </xdr:from>
    <xdr:to>
      <xdr:col>5</xdr:col>
      <xdr:colOff>1123950</xdr:colOff>
      <xdr:row>4</xdr:row>
      <xdr:rowOff>53339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010775" y="218440"/>
          <a:ext cx="1209675" cy="6153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1514475</xdr:colOff>
      <xdr:row>0</xdr:row>
      <xdr:rowOff>180975</xdr:rowOff>
    </xdr:from>
    <xdr:to>
      <xdr:col>6</xdr:col>
      <xdr:colOff>971550</xdr:colOff>
      <xdr:row>5</xdr:row>
      <xdr:rowOff>142875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180975"/>
          <a:ext cx="9810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161925</xdr:rowOff>
    </xdr:from>
    <xdr:to>
      <xdr:col>2</xdr:col>
      <xdr:colOff>28575</xdr:colOff>
      <xdr:row>5</xdr:row>
      <xdr:rowOff>66675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5" y="161925"/>
          <a:ext cx="101917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0</xdr:row>
      <xdr:rowOff>180975</xdr:rowOff>
    </xdr:from>
    <xdr:to>
      <xdr:col>4</xdr:col>
      <xdr:colOff>1343025</xdr:colOff>
      <xdr:row>5</xdr:row>
      <xdr:rowOff>85725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180975"/>
          <a:ext cx="1133475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695325</xdr:colOff>
      <xdr:row>1</xdr:row>
      <xdr:rowOff>95250</xdr:rowOff>
    </xdr:from>
    <xdr:to>
      <xdr:col>3</xdr:col>
      <xdr:colOff>1771650</xdr:colOff>
      <xdr:row>4</xdr:row>
      <xdr:rowOff>161925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62900" y="285750"/>
          <a:ext cx="1076325" cy="657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895350</xdr:colOff>
      <xdr:row>0</xdr:row>
      <xdr:rowOff>180975</xdr:rowOff>
    </xdr:from>
    <xdr:to>
      <xdr:col>3</xdr:col>
      <xdr:colOff>895350</xdr:colOff>
      <xdr:row>5</xdr:row>
      <xdr:rowOff>164106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0975"/>
          <a:ext cx="914400" cy="9737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est&#227;o%20Pessoas\UPA%20IMBIRIBEIRA%20-%20S3\FOLHA%20DE%20PAGAMENTO\2022\1%20-%20JANEIRO%202022\15%20-%20PRESTA&#199;&#195;O%20DE%20CONTAS%20-%2001%202022\13.2%20PCF%20em%20EXCEL%20-%2001%202022%20-UPA%20IMB%20-OFIC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 refreshError="1">
        <row r="5">
          <cell r="D5">
            <v>43831</v>
          </cell>
        </row>
        <row r="6">
          <cell r="D6">
            <v>43862</v>
          </cell>
        </row>
        <row r="7">
          <cell r="D7">
            <v>43891</v>
          </cell>
        </row>
        <row r="8">
          <cell r="D8">
            <v>43922</v>
          </cell>
        </row>
        <row r="9">
          <cell r="D9">
            <v>43952</v>
          </cell>
        </row>
        <row r="10">
          <cell r="D10">
            <v>43983</v>
          </cell>
        </row>
        <row r="11">
          <cell r="D11">
            <v>44013</v>
          </cell>
        </row>
        <row r="12">
          <cell r="D12">
            <v>44044</v>
          </cell>
        </row>
        <row r="13">
          <cell r="D13">
            <v>44075</v>
          </cell>
        </row>
        <row r="14">
          <cell r="D14">
            <v>44105</v>
          </cell>
        </row>
        <row r="15">
          <cell r="D15">
            <v>44136</v>
          </cell>
        </row>
        <row r="16">
          <cell r="D16">
            <v>44166</v>
          </cell>
        </row>
        <row r="17">
          <cell r="D17">
            <v>44197</v>
          </cell>
        </row>
        <row r="18">
          <cell r="D18">
            <v>44228</v>
          </cell>
        </row>
        <row r="19">
          <cell r="D19">
            <v>44256</v>
          </cell>
        </row>
        <row r="20">
          <cell r="D20">
            <v>44287</v>
          </cell>
        </row>
        <row r="21">
          <cell r="D21">
            <v>44317</v>
          </cell>
        </row>
        <row r="22">
          <cell r="D22">
            <v>44348</v>
          </cell>
        </row>
        <row r="23">
          <cell r="D23">
            <v>44378</v>
          </cell>
        </row>
        <row r="24">
          <cell r="D24">
            <v>44409</v>
          </cell>
        </row>
        <row r="25">
          <cell r="D25">
            <v>44440</v>
          </cell>
        </row>
        <row r="26">
          <cell r="D26">
            <v>44470</v>
          </cell>
        </row>
        <row r="27">
          <cell r="D27">
            <v>44501</v>
          </cell>
        </row>
        <row r="28">
          <cell r="D28">
            <v>44531</v>
          </cell>
        </row>
        <row r="29">
          <cell r="D29">
            <v>44562</v>
          </cell>
        </row>
        <row r="30">
          <cell r="D30">
            <v>44593</v>
          </cell>
        </row>
        <row r="31">
          <cell r="D31">
            <v>44621</v>
          </cell>
        </row>
        <row r="32">
          <cell r="D32">
            <v>44652</v>
          </cell>
        </row>
        <row r="33">
          <cell r="D33">
            <v>44682</v>
          </cell>
        </row>
        <row r="34">
          <cell r="D34">
            <v>44713</v>
          </cell>
        </row>
        <row r="35">
          <cell r="D35">
            <v>44743</v>
          </cell>
        </row>
        <row r="36">
          <cell r="D36">
            <v>44774</v>
          </cell>
        </row>
        <row r="37">
          <cell r="D37">
            <v>44805</v>
          </cell>
        </row>
        <row r="38">
          <cell r="D38">
            <v>44835</v>
          </cell>
        </row>
        <row r="39">
          <cell r="D39">
            <v>44866</v>
          </cell>
        </row>
        <row r="40">
          <cell r="D40">
            <v>44896</v>
          </cell>
        </row>
        <row r="41">
          <cell r="D41">
            <v>44927</v>
          </cell>
        </row>
        <row r="42">
          <cell r="D42">
            <v>44958</v>
          </cell>
        </row>
        <row r="43">
          <cell r="D43">
            <v>44986</v>
          </cell>
        </row>
        <row r="44">
          <cell r="D44">
            <v>45017</v>
          </cell>
        </row>
        <row r="45">
          <cell r="D45">
            <v>45047</v>
          </cell>
        </row>
        <row r="46">
          <cell r="D46">
            <v>45078</v>
          </cell>
        </row>
        <row r="47">
          <cell r="D47">
            <v>45108</v>
          </cell>
        </row>
        <row r="48">
          <cell r="D48">
            <v>45139</v>
          </cell>
        </row>
        <row r="49">
          <cell r="D49">
            <v>45170</v>
          </cell>
        </row>
        <row r="50">
          <cell r="D50">
            <v>45200</v>
          </cell>
        </row>
        <row r="51">
          <cell r="D51">
            <v>45231</v>
          </cell>
        </row>
        <row r="52">
          <cell r="D52">
            <v>45261</v>
          </cell>
        </row>
        <row r="53">
          <cell r="D53">
            <v>45292</v>
          </cell>
        </row>
        <row r="54">
          <cell r="D54">
            <v>45323</v>
          </cell>
        </row>
        <row r="55">
          <cell r="D55">
            <v>45352</v>
          </cell>
        </row>
        <row r="56">
          <cell r="D56">
            <v>45383</v>
          </cell>
        </row>
        <row r="57">
          <cell r="D57">
            <v>45413</v>
          </cell>
        </row>
        <row r="58">
          <cell r="D58">
            <v>45444</v>
          </cell>
        </row>
        <row r="59">
          <cell r="D59">
            <v>45474</v>
          </cell>
        </row>
        <row r="60">
          <cell r="D60">
            <v>45505</v>
          </cell>
        </row>
        <row r="61">
          <cell r="D61">
            <v>45536</v>
          </cell>
        </row>
        <row r="62">
          <cell r="D62">
            <v>45566</v>
          </cell>
        </row>
        <row r="63">
          <cell r="D63">
            <v>45597</v>
          </cell>
        </row>
        <row r="64">
          <cell r="D64">
            <v>45627</v>
          </cell>
        </row>
        <row r="65">
          <cell r="D65">
            <v>45658</v>
          </cell>
        </row>
        <row r="66">
          <cell r="D66">
            <v>45689</v>
          </cell>
        </row>
        <row r="67">
          <cell r="D67">
            <v>45717</v>
          </cell>
        </row>
        <row r="68">
          <cell r="D68">
            <v>45748</v>
          </cell>
        </row>
        <row r="69">
          <cell r="D69">
            <v>45778</v>
          </cell>
        </row>
        <row r="70">
          <cell r="D70">
            <v>45809</v>
          </cell>
        </row>
        <row r="71">
          <cell r="D71">
            <v>45839</v>
          </cell>
        </row>
        <row r="72">
          <cell r="D72">
            <v>45870</v>
          </cell>
        </row>
        <row r="73">
          <cell r="D73">
            <v>45901</v>
          </cell>
        </row>
        <row r="74">
          <cell r="D74">
            <v>45931</v>
          </cell>
        </row>
        <row r="75">
          <cell r="D75">
            <v>45962</v>
          </cell>
        </row>
        <row r="76">
          <cell r="D76">
            <v>45992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avO5IEuXaYhP587wNc-DB0qO48Z1j-C/view?usp=sharing" TargetMode="External"/><Relationship Id="rId2" Type="http://schemas.openxmlformats.org/officeDocument/2006/relationships/hyperlink" Target="https://drive.google.com/file/d/1EcuoiwSwyv_jWYEXDONKgH0AKfTFtWIy/view?usp=sharing" TargetMode="External"/><Relationship Id="rId1" Type="http://schemas.openxmlformats.org/officeDocument/2006/relationships/printerSettings" Target="../printerSettings/printerSettings26.bin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2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M1IBbGhjzv8rKSbNNe6NlzbHN3Omk4B/view?usp=sharing" TargetMode="External"/><Relationship Id="rId2" Type="http://schemas.openxmlformats.org/officeDocument/2006/relationships/hyperlink" Target="https://drive.google.com/file/d/1LoeKnuTHu-mbwHPhLwWE_CA5Q_zrA_vR/view?usp=sharing" TargetMode="External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29.bin"/><Relationship Id="rId5" Type="http://schemas.openxmlformats.org/officeDocument/2006/relationships/hyperlink" Target="https://drive.google.com/file/d/1dyj2DIrEAwOUjTzdZusJ5CylXDqbFAZ5/view?usp=drive_link" TargetMode="External"/><Relationship Id="rId4" Type="http://schemas.openxmlformats.org/officeDocument/2006/relationships/hyperlink" Target="https://drive.google.com/file/d/10QnIw6NjDSlCelTh87ynqx9qMo3S1dfy/view?usp=drive_link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J234"/>
  <sheetViews>
    <sheetView topLeftCell="A136" zoomScale="90" zoomScaleNormal="90" workbookViewId="0">
      <selection activeCell="D138" sqref="D138:E138"/>
    </sheetView>
  </sheetViews>
  <sheetFormatPr defaultColWidth="9.140625" defaultRowHeight="15"/>
  <cols>
    <col min="1" max="1" width="22.42578125" style="1" customWidth="1"/>
    <col min="2" max="2" width="48.140625" style="1" customWidth="1"/>
    <col min="3" max="3" width="71.140625" style="1" customWidth="1"/>
    <col min="4" max="4" width="26.42578125" style="1" customWidth="1"/>
    <col min="5" max="5" width="22.28515625" style="1" customWidth="1"/>
    <col min="6" max="6" width="13.42578125" style="1" customWidth="1"/>
    <col min="7" max="16384" width="9.140625" style="1"/>
  </cols>
  <sheetData>
    <row r="1" spans="1:10" ht="19.5" customHeight="1">
      <c r="A1" s="949"/>
      <c r="B1" s="775" t="s">
        <v>0</v>
      </c>
      <c r="C1" s="776"/>
      <c r="D1" s="777" t="s">
        <v>406</v>
      </c>
      <c r="E1" s="778"/>
      <c r="F1" s="119"/>
      <c r="G1" s="119"/>
      <c r="H1" s="119"/>
    </row>
    <row r="2" spans="1:10" ht="21" customHeight="1">
      <c r="A2" s="950"/>
      <c r="B2" s="779" t="s">
        <v>1</v>
      </c>
      <c r="C2" s="780"/>
      <c r="D2" s="952" t="s">
        <v>2</v>
      </c>
      <c r="E2" s="952" t="s">
        <v>3</v>
      </c>
      <c r="F2" s="119"/>
      <c r="G2" s="120"/>
      <c r="H2" s="120"/>
    </row>
    <row r="3" spans="1:10" ht="17.25" customHeight="1">
      <c r="A3" s="950"/>
      <c r="B3" s="781" t="s">
        <v>4</v>
      </c>
      <c r="C3" s="782"/>
      <c r="D3" s="953"/>
      <c r="E3" s="953"/>
      <c r="F3" s="119"/>
      <c r="G3" s="120"/>
      <c r="H3" s="120"/>
    </row>
    <row r="4" spans="1:10" ht="15" customHeight="1">
      <c r="A4" s="950"/>
      <c r="B4"/>
      <c r="C4"/>
      <c r="D4" s="954" t="s">
        <v>864</v>
      </c>
      <c r="E4" s="956">
        <v>3</v>
      </c>
      <c r="F4" s="119"/>
      <c r="G4" s="944"/>
      <c r="H4" s="944"/>
    </row>
    <row r="5" spans="1:10" ht="15.75" customHeight="1">
      <c r="A5" s="951"/>
      <c r="B5" s="783" t="s">
        <v>5</v>
      </c>
      <c r="C5" s="784"/>
      <c r="D5" s="955"/>
      <c r="E5" s="957"/>
      <c r="F5" s="119"/>
      <c r="G5" s="944"/>
      <c r="H5" s="944"/>
    </row>
    <row r="6" spans="1:10" ht="18.75">
      <c r="A6" s="785" t="s">
        <v>6</v>
      </c>
      <c r="B6" s="786"/>
      <c r="C6" s="121" t="s">
        <v>7</v>
      </c>
      <c r="D6" s="375" t="s">
        <v>8</v>
      </c>
      <c r="E6" s="122" t="s">
        <v>9</v>
      </c>
      <c r="F6" s="119"/>
      <c r="G6" s="123"/>
      <c r="H6" s="123"/>
    </row>
    <row r="7" spans="1:10" ht="18">
      <c r="A7" s="787" t="s">
        <v>512</v>
      </c>
      <c r="B7" s="788"/>
      <c r="C7" s="795" t="s">
        <v>846</v>
      </c>
      <c r="D7" s="796"/>
      <c r="E7" s="124"/>
      <c r="F7" s="119"/>
      <c r="G7" s="123"/>
      <c r="H7" s="123"/>
    </row>
    <row r="8" spans="1:10" ht="15.75">
      <c r="A8" s="789" t="s">
        <v>10</v>
      </c>
      <c r="B8" s="790"/>
      <c r="C8" s="791"/>
      <c r="D8" s="958" t="s">
        <v>11</v>
      </c>
      <c r="E8" s="959"/>
      <c r="F8" s="123"/>
      <c r="G8" s="123"/>
      <c r="H8" s="123"/>
    </row>
    <row r="9" spans="1:10" ht="19.5" customHeight="1">
      <c r="A9" s="792" t="s">
        <v>12</v>
      </c>
      <c r="B9" s="793"/>
      <c r="C9" s="794"/>
      <c r="D9" s="927"/>
      <c r="E9" s="928"/>
      <c r="F9" s="123"/>
      <c r="G9" s="123"/>
      <c r="H9" s="123"/>
    </row>
    <row r="10" spans="1:10" ht="18.75">
      <c r="A10" s="797" t="s">
        <v>13</v>
      </c>
      <c r="B10" s="797"/>
      <c r="C10" s="798"/>
      <c r="D10" s="799">
        <v>354926.77</v>
      </c>
      <c r="E10" s="800"/>
      <c r="F10" s="123"/>
      <c r="G10" s="123"/>
      <c r="H10" s="125"/>
      <c r="J10" s="1" t="s">
        <v>405</v>
      </c>
    </row>
    <row r="11" spans="1:10" ht="18.75">
      <c r="A11" s="801" t="s">
        <v>14</v>
      </c>
      <c r="B11" s="801"/>
      <c r="C11" s="802"/>
      <c r="D11" s="803"/>
      <c r="E11" s="804"/>
      <c r="F11" s="123"/>
      <c r="G11" s="123"/>
      <c r="H11" s="125"/>
    </row>
    <row r="12" spans="1:10" ht="18.75">
      <c r="A12" s="801" t="s">
        <v>15</v>
      </c>
      <c r="B12" s="801"/>
      <c r="C12" s="802"/>
      <c r="D12" s="773" t="s">
        <v>403</v>
      </c>
      <c r="E12" s="774"/>
      <c r="F12" s="123"/>
      <c r="G12" s="123"/>
      <c r="H12" s="125"/>
    </row>
    <row r="13" spans="1:10" ht="18.75">
      <c r="A13" s="797" t="s">
        <v>16</v>
      </c>
      <c r="B13" s="797"/>
      <c r="C13" s="798"/>
      <c r="D13" s="805">
        <v>0</v>
      </c>
      <c r="E13" s="806"/>
      <c r="F13" s="123"/>
      <c r="G13" s="123"/>
      <c r="H13" s="125"/>
    </row>
    <row r="14" spans="1:10" ht="18.75">
      <c r="A14" s="807" t="s">
        <v>17</v>
      </c>
      <c r="B14" s="807"/>
      <c r="C14" s="808"/>
      <c r="D14" s="809">
        <v>0</v>
      </c>
      <c r="E14" s="810"/>
      <c r="F14" s="123"/>
      <c r="G14" s="123"/>
      <c r="H14" s="125"/>
    </row>
    <row r="15" spans="1:10" ht="18.75">
      <c r="A15" s="811" t="s">
        <v>18</v>
      </c>
      <c r="B15" s="811"/>
      <c r="C15" s="812"/>
      <c r="D15" s="813">
        <f>SUM(D10:E13)-D14</f>
        <v>354926.77</v>
      </c>
      <c r="E15" s="814"/>
      <c r="F15" s="126"/>
      <c r="G15" s="123"/>
      <c r="H15" s="125"/>
    </row>
    <row r="16" spans="1:10" ht="18.75">
      <c r="A16" s="797" t="s">
        <v>19</v>
      </c>
      <c r="B16" s="797"/>
      <c r="C16" s="798"/>
      <c r="D16" s="815">
        <f>'APLICAÇÃO FINANCEIRA'!E24</f>
        <v>1595.75</v>
      </c>
      <c r="E16" s="816"/>
      <c r="F16" s="126"/>
      <c r="G16" s="123"/>
      <c r="H16" s="125"/>
    </row>
    <row r="17" spans="1:8" ht="18.75">
      <c r="A17" s="797" t="s">
        <v>20</v>
      </c>
      <c r="B17" s="797"/>
      <c r="C17" s="798"/>
      <c r="D17" s="805">
        <v>0</v>
      </c>
      <c r="E17" s="806"/>
      <c r="F17" s="123"/>
      <c r="G17" s="123"/>
      <c r="H17" s="125"/>
    </row>
    <row r="18" spans="1:8" ht="18.75">
      <c r="A18" s="797" t="s">
        <v>21</v>
      </c>
      <c r="B18" s="797"/>
      <c r="C18" s="798"/>
      <c r="D18" s="805">
        <v>0</v>
      </c>
      <c r="E18" s="806"/>
      <c r="F18" s="123"/>
      <c r="G18" s="123"/>
      <c r="H18" s="125"/>
    </row>
    <row r="19" spans="1:8" ht="18.75">
      <c r="A19" s="817" t="s">
        <v>22</v>
      </c>
      <c r="B19" s="817"/>
      <c r="C19" s="818"/>
      <c r="D19" s="819">
        <f>SUM(D16:E18)</f>
        <v>1595.75</v>
      </c>
      <c r="E19" s="820"/>
      <c r="F19" s="126"/>
      <c r="G19" s="123"/>
      <c r="H19" s="125"/>
    </row>
    <row r="20" spans="1:8" ht="18.75">
      <c r="A20" s="793" t="s">
        <v>23</v>
      </c>
      <c r="B20" s="793"/>
      <c r="C20" s="794"/>
      <c r="D20" s="821">
        <f>D15+D19</f>
        <v>356522.52</v>
      </c>
      <c r="E20" s="822"/>
      <c r="F20" s="126"/>
      <c r="G20" s="123"/>
      <c r="H20" s="125"/>
    </row>
    <row r="21" spans="1:8" ht="18.75">
      <c r="A21" s="823"/>
      <c r="B21" s="797"/>
      <c r="C21" s="797"/>
      <c r="D21" s="127"/>
      <c r="E21" s="128"/>
      <c r="F21" s="123"/>
      <c r="G21" s="123"/>
      <c r="H21" s="125"/>
    </row>
    <row r="22" spans="1:8" ht="18.75">
      <c r="A22" s="792" t="s">
        <v>24</v>
      </c>
      <c r="B22" s="793"/>
      <c r="C22" s="794"/>
      <c r="D22" s="824" t="s">
        <v>11</v>
      </c>
      <c r="E22" s="825"/>
      <c r="F22" s="123"/>
      <c r="G22" s="123"/>
      <c r="H22" s="125"/>
    </row>
    <row r="23" spans="1:8" ht="18.75">
      <c r="A23" s="826" t="s">
        <v>25</v>
      </c>
      <c r="B23" s="827"/>
      <c r="C23" s="828"/>
      <c r="D23" s="829">
        <f>D24+SUM(D30:E33)</f>
        <v>269581.72877145454</v>
      </c>
      <c r="E23" s="830"/>
      <c r="F23" s="126"/>
      <c r="G23" s="123"/>
      <c r="H23" s="125"/>
    </row>
    <row r="24" spans="1:8" ht="18.75">
      <c r="A24" s="831" t="s">
        <v>26</v>
      </c>
      <c r="B24" s="832"/>
      <c r="C24" s="833"/>
      <c r="D24" s="834">
        <f>D25+D28+D29</f>
        <v>178958.15000000002</v>
      </c>
      <c r="E24" s="835"/>
      <c r="F24" s="126"/>
      <c r="G24" s="123"/>
      <c r="H24" s="125"/>
    </row>
    <row r="25" spans="1:8" ht="18.75">
      <c r="A25" s="836" t="s">
        <v>27</v>
      </c>
      <c r="B25" s="837"/>
      <c r="C25" s="838"/>
      <c r="D25" s="839">
        <f>D26+D27</f>
        <v>0</v>
      </c>
      <c r="E25" s="840"/>
      <c r="F25" s="126"/>
      <c r="G25" s="123"/>
      <c r="H25" s="125"/>
    </row>
    <row r="26" spans="1:8" ht="18.75">
      <c r="A26" s="823" t="s">
        <v>28</v>
      </c>
      <c r="B26" s="797"/>
      <c r="C26" s="798"/>
      <c r="D26" s="805">
        <v>0</v>
      </c>
      <c r="E26" s="806"/>
      <c r="F26" s="126"/>
      <c r="G26" s="123"/>
      <c r="H26" s="125"/>
    </row>
    <row r="27" spans="1:8" ht="18.75">
      <c r="A27" s="823" t="s">
        <v>29</v>
      </c>
      <c r="B27" s="797"/>
      <c r="C27" s="798"/>
      <c r="D27" s="805">
        <v>0</v>
      </c>
      <c r="E27" s="806"/>
      <c r="F27" s="123"/>
      <c r="G27" s="123"/>
      <c r="H27" s="125"/>
    </row>
    <row r="28" spans="1:8" ht="18.75">
      <c r="A28" s="823" t="s">
        <v>30</v>
      </c>
      <c r="B28" s="797"/>
      <c r="C28" s="798"/>
      <c r="D28" s="805">
        <v>0</v>
      </c>
      <c r="E28" s="806"/>
      <c r="F28" s="123"/>
      <c r="G28" s="123"/>
      <c r="H28" s="125"/>
    </row>
    <row r="29" spans="1:8" ht="18.75">
      <c r="A29" s="823" t="s">
        <v>31</v>
      </c>
      <c r="B29" s="797"/>
      <c r="C29" s="798"/>
      <c r="D29" s="841">
        <f>'CÁLCULO FOLHA DE PAGAMENTO'!B33</f>
        <v>178958.15000000002</v>
      </c>
      <c r="E29" s="842"/>
      <c r="F29" s="123"/>
      <c r="G29" s="123"/>
      <c r="H29" s="125"/>
    </row>
    <row r="30" spans="1:8" ht="18.75">
      <c r="A30" s="823" t="s">
        <v>32</v>
      </c>
      <c r="B30" s="797"/>
      <c r="C30" s="798"/>
      <c r="D30" s="815">
        <f>'CÁLCULO FOLHA DE PAGAMENTO'!G69</f>
        <v>14246.6304</v>
      </c>
      <c r="E30" s="816"/>
      <c r="F30" s="126"/>
      <c r="G30" s="123"/>
      <c r="H30" s="125"/>
    </row>
    <row r="31" spans="1:8" ht="18.75">
      <c r="A31" s="823" t="s">
        <v>33</v>
      </c>
      <c r="B31" s="797"/>
      <c r="C31" s="798"/>
      <c r="D31" s="815">
        <f>'CÁLCULO FOLHA DE PAGAMENTO'!G70</f>
        <v>0</v>
      </c>
      <c r="E31" s="816"/>
      <c r="F31" s="126"/>
      <c r="G31" s="123"/>
      <c r="H31" s="125"/>
    </row>
    <row r="32" spans="1:8" ht="18.75">
      <c r="A32" s="823" t="s">
        <v>34</v>
      </c>
      <c r="B32" s="797"/>
      <c r="C32" s="798"/>
      <c r="D32" s="815">
        <f>'CÁLCULO FOLHA DE PAGAMENTO'!G73</f>
        <v>22240.76</v>
      </c>
      <c r="E32" s="816"/>
      <c r="F32" s="126"/>
      <c r="G32" s="123"/>
      <c r="H32" s="125"/>
    </row>
    <row r="33" spans="1:8" ht="18.75">
      <c r="A33" s="823" t="s">
        <v>35</v>
      </c>
      <c r="B33" s="797"/>
      <c r="C33" s="798"/>
      <c r="D33" s="815">
        <f>IF(E6="NÃO",(IF($E$4&gt;1,(8.333+11.111+1.56+0.194+4+2+$D$157)*$D$24/100,(8.333+11.111+1.56+0.194+4+9.08)*$D$24/100)),IF(E6="SIM",(IF($E$4&gt;1,(8.333+11.111+1.56+4+2+$D$157)*$D$24/100,(8.333+11.111+1.56+4+9.08)*$D$24/100))))</f>
        <v>54136.188371454555</v>
      </c>
      <c r="E33" s="816"/>
      <c r="F33" s="126"/>
      <c r="G33" s="123"/>
      <c r="H33" s="125"/>
    </row>
    <row r="34" spans="1:8" ht="18.75">
      <c r="A34" s="826" t="s">
        <v>36</v>
      </c>
      <c r="B34" s="827"/>
      <c r="C34" s="828"/>
      <c r="D34" s="829">
        <f>SUM(D35:E41)</f>
        <v>3987.23</v>
      </c>
      <c r="E34" s="830"/>
      <c r="F34" s="126"/>
      <c r="G34" s="123"/>
      <c r="H34" s="125"/>
    </row>
    <row r="35" spans="1:8" ht="18.75">
      <c r="A35" s="823" t="s">
        <v>37</v>
      </c>
      <c r="B35" s="797"/>
      <c r="C35" s="798"/>
      <c r="D35" s="805">
        <v>2839.83</v>
      </c>
      <c r="E35" s="806"/>
      <c r="F35" s="126"/>
      <c r="G35" s="123"/>
      <c r="H35" s="125"/>
    </row>
    <row r="36" spans="1:8" ht="18.75">
      <c r="A36" s="823" t="s">
        <v>38</v>
      </c>
      <c r="B36" s="797"/>
      <c r="C36" s="798"/>
      <c r="D36" s="805">
        <v>1147.4000000000001</v>
      </c>
      <c r="E36" s="806"/>
      <c r="F36" s="123"/>
      <c r="G36" s="123"/>
      <c r="H36" s="125"/>
    </row>
    <row r="37" spans="1:8" ht="18.75">
      <c r="A37" s="823" t="s">
        <v>39</v>
      </c>
      <c r="B37" s="797"/>
      <c r="C37" s="798"/>
      <c r="D37" s="805">
        <v>0</v>
      </c>
      <c r="E37" s="806"/>
      <c r="F37" s="123"/>
      <c r="G37" s="123"/>
      <c r="H37" s="125"/>
    </row>
    <row r="38" spans="1:8" ht="18.75">
      <c r="A38" s="823" t="s">
        <v>40</v>
      </c>
      <c r="B38" s="797"/>
      <c r="C38" s="798"/>
      <c r="D38" s="805">
        <v>0</v>
      </c>
      <c r="E38" s="806"/>
      <c r="F38" s="123"/>
      <c r="G38" s="123"/>
      <c r="H38" s="125"/>
    </row>
    <row r="39" spans="1:8" ht="18.75">
      <c r="A39" s="823" t="s">
        <v>41</v>
      </c>
      <c r="B39" s="797"/>
      <c r="C39" s="798"/>
      <c r="D39" s="805">
        <v>0</v>
      </c>
      <c r="E39" s="806"/>
      <c r="F39" s="123"/>
      <c r="G39" s="123"/>
      <c r="H39" s="125"/>
    </row>
    <row r="40" spans="1:8" ht="18.75">
      <c r="A40" s="823" t="s">
        <v>42</v>
      </c>
      <c r="B40" s="797"/>
      <c r="C40" s="798"/>
      <c r="D40" s="805">
        <v>0</v>
      </c>
      <c r="E40" s="806"/>
      <c r="F40" s="123"/>
      <c r="G40" s="123"/>
      <c r="H40" s="125"/>
    </row>
    <row r="41" spans="1:8" ht="18.75">
      <c r="A41" s="823" t="s">
        <v>447</v>
      </c>
      <c r="B41" s="797"/>
      <c r="C41" s="798"/>
      <c r="D41" s="805">
        <v>0</v>
      </c>
      <c r="E41" s="806"/>
      <c r="F41" s="374"/>
      <c r="G41" s="123"/>
      <c r="H41" s="125"/>
    </row>
    <row r="42" spans="1:8" ht="18.75">
      <c r="A42" s="823" t="s">
        <v>448</v>
      </c>
      <c r="B42" s="797"/>
      <c r="C42" s="798"/>
      <c r="D42" s="805">
        <v>0</v>
      </c>
      <c r="E42" s="806"/>
      <c r="F42" s="374"/>
      <c r="G42" s="123"/>
      <c r="H42" s="125"/>
    </row>
    <row r="43" spans="1:8" ht="18.75">
      <c r="A43" s="826" t="s">
        <v>43</v>
      </c>
      <c r="B43" s="827"/>
      <c r="C43" s="828"/>
      <c r="D43" s="829">
        <f>SUM(D44:E48)+D49+D61+D62</f>
        <v>7677.0300000000007</v>
      </c>
      <c r="E43" s="830"/>
      <c r="F43" s="126"/>
      <c r="G43" s="123"/>
      <c r="H43" s="125"/>
    </row>
    <row r="44" spans="1:8" ht="18.75">
      <c r="A44" s="845" t="s">
        <v>44</v>
      </c>
      <c r="B44" s="845"/>
      <c r="C44" s="845"/>
      <c r="D44" s="805">
        <v>2098.63</v>
      </c>
      <c r="E44" s="806"/>
      <c r="F44" s="126"/>
      <c r="G44" s="123"/>
      <c r="H44" s="125"/>
    </row>
    <row r="45" spans="1:8" ht="18.75">
      <c r="A45" s="845" t="s">
        <v>449</v>
      </c>
      <c r="B45" s="845"/>
      <c r="C45" s="845"/>
      <c r="D45" s="805">
        <v>0</v>
      </c>
      <c r="E45" s="806"/>
      <c r="F45" s="123"/>
      <c r="G45" s="123"/>
      <c r="H45" s="125"/>
    </row>
    <row r="46" spans="1:8" ht="18.75">
      <c r="A46" s="845" t="s">
        <v>46</v>
      </c>
      <c r="B46" s="845"/>
      <c r="C46" s="845"/>
      <c r="D46" s="805">
        <v>1140.8599999999999</v>
      </c>
      <c r="E46" s="806"/>
      <c r="F46" s="123"/>
      <c r="G46" s="123"/>
      <c r="H46" s="125"/>
    </row>
    <row r="47" spans="1:8" ht="18.75">
      <c r="A47" s="845" t="s">
        <v>47</v>
      </c>
      <c r="B47" s="845"/>
      <c r="C47" s="845"/>
      <c r="D47" s="805">
        <f>156.54+201.52+331.24+236.81+248.92+248.15</f>
        <v>1423.18</v>
      </c>
      <c r="E47" s="806"/>
      <c r="F47" s="123"/>
      <c r="G47" s="123"/>
      <c r="H47" s="125"/>
    </row>
    <row r="48" spans="1:8" ht="18.75">
      <c r="A48" s="845" t="s">
        <v>48</v>
      </c>
      <c r="B48" s="845"/>
      <c r="C48" s="845"/>
      <c r="D48" s="805">
        <v>0</v>
      </c>
      <c r="E48" s="806"/>
      <c r="F48" s="123"/>
      <c r="G48" s="123"/>
      <c r="H48" s="125"/>
    </row>
    <row r="49" spans="1:8" ht="18.75">
      <c r="A49" s="851" t="s">
        <v>49</v>
      </c>
      <c r="B49" s="851"/>
      <c r="C49" s="851"/>
      <c r="D49" s="852">
        <f>D50+D52+D54+D57+D60</f>
        <v>0</v>
      </c>
      <c r="E49" s="853"/>
      <c r="F49" s="126"/>
      <c r="G49" s="123"/>
      <c r="H49" s="125"/>
    </row>
    <row r="50" spans="1:8" ht="18.75">
      <c r="A50" s="960" t="s">
        <v>450</v>
      </c>
      <c r="B50" s="960"/>
      <c r="C50" s="960"/>
      <c r="D50" s="854">
        <f>D51</f>
        <v>0</v>
      </c>
      <c r="E50" s="855"/>
      <c r="F50" s="126"/>
      <c r="G50" s="123"/>
      <c r="H50" s="125"/>
    </row>
    <row r="51" spans="1:8" ht="18.75">
      <c r="A51" s="772" t="s">
        <v>451</v>
      </c>
      <c r="B51" s="772"/>
      <c r="C51" s="772"/>
      <c r="D51" s="773">
        <v>0</v>
      </c>
      <c r="E51" s="774"/>
      <c r="F51" s="126"/>
      <c r="G51" s="123"/>
      <c r="H51" s="125"/>
    </row>
    <row r="52" spans="1:8" ht="18.75">
      <c r="A52" s="863" t="s">
        <v>424</v>
      </c>
      <c r="B52" s="863"/>
      <c r="C52" s="863"/>
      <c r="D52" s="854">
        <f>D53</f>
        <v>0</v>
      </c>
      <c r="E52" s="855"/>
      <c r="F52" s="126"/>
      <c r="G52" s="123"/>
      <c r="H52" s="125"/>
    </row>
    <row r="53" spans="1:8" ht="18.75">
      <c r="A53" s="772" t="s">
        <v>426</v>
      </c>
      <c r="B53" s="772"/>
      <c r="C53" s="772"/>
      <c r="D53" s="773">
        <v>0</v>
      </c>
      <c r="E53" s="774"/>
      <c r="F53" s="126"/>
      <c r="G53" s="123"/>
      <c r="H53" s="125"/>
    </row>
    <row r="54" spans="1:8" ht="18.75">
      <c r="A54" s="863" t="s">
        <v>428</v>
      </c>
      <c r="B54" s="863"/>
      <c r="C54" s="863"/>
      <c r="D54" s="843">
        <f>D55+D56</f>
        <v>0</v>
      </c>
      <c r="E54" s="844"/>
      <c r="F54" s="126"/>
      <c r="G54" s="123"/>
      <c r="H54" s="125"/>
    </row>
    <row r="55" spans="1:8" ht="18.75">
      <c r="A55" s="772" t="s">
        <v>430</v>
      </c>
      <c r="B55" s="772"/>
      <c r="C55" s="772"/>
      <c r="D55" s="773">
        <v>0</v>
      </c>
      <c r="E55" s="774"/>
      <c r="F55" s="126"/>
      <c r="G55" s="123"/>
      <c r="H55" s="125"/>
    </row>
    <row r="56" spans="1:8" ht="18.75">
      <c r="A56" s="772" t="s">
        <v>432</v>
      </c>
      <c r="B56" s="772"/>
      <c r="C56" s="772"/>
      <c r="D56" s="773">
        <v>0</v>
      </c>
      <c r="E56" s="774"/>
      <c r="F56" s="126"/>
      <c r="G56" s="123"/>
      <c r="H56" s="125"/>
    </row>
    <row r="57" spans="1:8" ht="18.75">
      <c r="A57" s="863" t="s">
        <v>434</v>
      </c>
      <c r="B57" s="863"/>
      <c r="C57" s="863"/>
      <c r="D57" s="843">
        <f>D58+D59</f>
        <v>0</v>
      </c>
      <c r="E57" s="844"/>
      <c r="F57" s="123"/>
      <c r="G57" s="123"/>
      <c r="H57" s="125"/>
    </row>
    <row r="58" spans="1:8" ht="18.75">
      <c r="A58" s="772" t="s">
        <v>436</v>
      </c>
      <c r="B58" s="772"/>
      <c r="C58" s="772"/>
      <c r="D58" s="773">
        <v>0</v>
      </c>
      <c r="E58" s="774"/>
      <c r="F58" s="123"/>
      <c r="G58" s="123"/>
      <c r="H58" s="125"/>
    </row>
    <row r="59" spans="1:8" ht="18.75">
      <c r="A59" s="772" t="s">
        <v>438</v>
      </c>
      <c r="B59" s="772"/>
      <c r="C59" s="772"/>
      <c r="D59" s="773">
        <v>0</v>
      </c>
      <c r="E59" s="774"/>
      <c r="F59" s="123"/>
      <c r="G59" s="123"/>
      <c r="H59" s="125"/>
    </row>
    <row r="60" spans="1:8" ht="18.75">
      <c r="A60" s="848" t="s">
        <v>452</v>
      </c>
      <c r="B60" s="848"/>
      <c r="C60" s="848"/>
      <c r="D60" s="849">
        <v>0</v>
      </c>
      <c r="E60" s="850"/>
      <c r="F60" s="123"/>
      <c r="G60" s="123"/>
      <c r="H60" s="125"/>
    </row>
    <row r="61" spans="1:8" ht="18.75">
      <c r="A61" s="886" t="s">
        <v>50</v>
      </c>
      <c r="B61" s="886"/>
      <c r="C61" s="886"/>
      <c r="D61" s="773">
        <v>3014.36</v>
      </c>
      <c r="E61" s="774"/>
      <c r="F61" s="129"/>
      <c r="G61" s="129"/>
      <c r="H61" s="130"/>
    </row>
    <row r="62" spans="1:8" ht="18.75">
      <c r="A62" s="859" t="s">
        <v>51</v>
      </c>
      <c r="B62" s="859"/>
      <c r="C62" s="859"/>
      <c r="D62" s="773">
        <v>0</v>
      </c>
      <c r="E62" s="774"/>
      <c r="F62" s="123"/>
      <c r="G62" s="123"/>
      <c r="H62" s="125"/>
    </row>
    <row r="63" spans="1:8" ht="18.75">
      <c r="A63" s="860" t="s">
        <v>453</v>
      </c>
      <c r="B63" s="860"/>
      <c r="C63" s="860"/>
      <c r="D63" s="861">
        <f>D64+D67+D70</f>
        <v>1577.12</v>
      </c>
      <c r="E63" s="862"/>
      <c r="F63" s="126"/>
      <c r="G63" s="123"/>
      <c r="H63" s="125"/>
    </row>
    <row r="64" spans="1:8" ht="18.75">
      <c r="A64" s="856" t="s">
        <v>454</v>
      </c>
      <c r="B64" s="856"/>
      <c r="C64" s="856"/>
      <c r="D64" s="857">
        <f>SUM(D65:D66)</f>
        <v>0</v>
      </c>
      <c r="E64" s="858"/>
      <c r="F64" s="126"/>
      <c r="G64" s="123"/>
      <c r="H64" s="125"/>
    </row>
    <row r="65" spans="1:8" ht="18.75">
      <c r="A65" s="845" t="s">
        <v>455</v>
      </c>
      <c r="B65" s="845"/>
      <c r="C65" s="845"/>
      <c r="D65" s="846">
        <v>0</v>
      </c>
      <c r="E65" s="847"/>
      <c r="F65" s="126"/>
      <c r="G65" s="123"/>
      <c r="H65" s="125"/>
    </row>
    <row r="66" spans="1:8" ht="18.75">
      <c r="A66" s="845" t="s">
        <v>456</v>
      </c>
      <c r="B66" s="845"/>
      <c r="C66" s="845"/>
      <c r="D66" s="846">
        <v>0</v>
      </c>
      <c r="E66" s="847"/>
      <c r="F66" s="126"/>
      <c r="G66" s="123"/>
      <c r="H66" s="125"/>
    </row>
    <row r="67" spans="1:8" ht="18.75">
      <c r="A67" s="856" t="s">
        <v>52</v>
      </c>
      <c r="B67" s="856"/>
      <c r="C67" s="856"/>
      <c r="D67" s="857">
        <f>SUM(D68:D69)</f>
        <v>1154.01</v>
      </c>
      <c r="E67" s="858"/>
      <c r="F67" s="123"/>
      <c r="G67" s="123"/>
      <c r="H67" s="125"/>
    </row>
    <row r="68" spans="1:8" ht="18.75">
      <c r="A68" s="845" t="s">
        <v>53</v>
      </c>
      <c r="B68" s="845"/>
      <c r="C68" s="845"/>
      <c r="D68" s="846"/>
      <c r="E68" s="847"/>
      <c r="F68" s="126"/>
      <c r="G68" s="123"/>
      <c r="H68" s="125"/>
    </row>
    <row r="69" spans="1:8" ht="18.75">
      <c r="A69" s="845" t="s">
        <v>54</v>
      </c>
      <c r="B69" s="845"/>
      <c r="C69" s="845"/>
      <c r="D69" s="846">
        <f>277.23+876.78</f>
        <v>1154.01</v>
      </c>
      <c r="E69" s="847"/>
      <c r="F69" s="126"/>
      <c r="G69" s="123"/>
      <c r="H69" s="125"/>
    </row>
    <row r="70" spans="1:8" ht="18.75">
      <c r="A70" s="856" t="s">
        <v>457</v>
      </c>
      <c r="B70" s="856"/>
      <c r="C70" s="856"/>
      <c r="D70" s="857">
        <f>SUM(D71:E72)</f>
        <v>423.11</v>
      </c>
      <c r="E70" s="858"/>
      <c r="F70" s="126"/>
      <c r="G70" s="123"/>
      <c r="H70" s="125"/>
    </row>
    <row r="71" spans="1:8" ht="18.75">
      <c r="A71" s="845" t="s">
        <v>55</v>
      </c>
      <c r="B71" s="845"/>
      <c r="C71" s="845"/>
      <c r="D71" s="846">
        <f>40.83+34.12+15.45+59.5</f>
        <v>149.89999999999998</v>
      </c>
      <c r="E71" s="847"/>
      <c r="F71" s="126"/>
      <c r="G71" s="123"/>
      <c r="H71" s="125"/>
    </row>
    <row r="72" spans="1:8" ht="18.75">
      <c r="A72" s="845" t="s">
        <v>56</v>
      </c>
      <c r="B72" s="845"/>
      <c r="C72" s="845"/>
      <c r="D72" s="846">
        <f>42.84+110.16+9+3.47+3.47+3.47+3.06+3.47+2.6+3.47+3.47+3.47+3.47+3.47+9+2.6+9+9+9+7.65+3.47+2.6+2.2+0.4+2.6+9+2.6+2.6+2.6</f>
        <v>273.21000000000004</v>
      </c>
      <c r="E72" s="847"/>
      <c r="F72" s="126"/>
      <c r="G72" s="123"/>
      <c r="H72" s="125"/>
    </row>
    <row r="73" spans="1:8" ht="15.75">
      <c r="A73" s="131"/>
      <c r="B73" s="131"/>
      <c r="C73" s="132"/>
      <c r="D73" s="864" t="s">
        <v>623</v>
      </c>
      <c r="E73" s="865"/>
      <c r="F73" s="125"/>
      <c r="G73" s="123"/>
      <c r="H73" s="125"/>
    </row>
    <row r="74" spans="1:8" ht="54" customHeight="1">
      <c r="A74" s="866" t="s">
        <v>57</v>
      </c>
      <c r="B74" s="866"/>
      <c r="C74" s="133" t="s">
        <v>58</v>
      </c>
      <c r="D74" s="867" t="s">
        <v>57</v>
      </c>
      <c r="E74" s="868"/>
      <c r="F74" s="134"/>
      <c r="G74" s="123"/>
      <c r="H74" s="125"/>
    </row>
    <row r="75" spans="1:8" ht="57.75" customHeight="1">
      <c r="A75" s="869" t="s">
        <v>59</v>
      </c>
      <c r="B75" s="869"/>
      <c r="C75" s="135" t="s">
        <v>60</v>
      </c>
      <c r="D75" s="870" t="s">
        <v>61</v>
      </c>
      <c r="E75" s="871"/>
      <c r="F75" s="123"/>
      <c r="G75" s="123"/>
      <c r="H75" s="125"/>
    </row>
    <row r="76" spans="1:8" ht="15.75">
      <c r="A76" s="949"/>
      <c r="B76" s="775" t="s">
        <v>0</v>
      </c>
      <c r="C76" s="776"/>
      <c r="D76" s="777" t="s">
        <v>406</v>
      </c>
      <c r="E76" s="778"/>
      <c r="F76" s="123"/>
      <c r="G76" s="123"/>
      <c r="H76" s="125"/>
    </row>
    <row r="77" spans="1:8" ht="15.75" customHeight="1">
      <c r="A77" s="950"/>
      <c r="B77" s="779" t="s">
        <v>1</v>
      </c>
      <c r="C77" s="780"/>
      <c r="D77" s="952" t="s">
        <v>2</v>
      </c>
      <c r="E77" s="952" t="s">
        <v>3</v>
      </c>
      <c r="F77" s="123"/>
      <c r="G77" s="123"/>
      <c r="H77" s="125"/>
    </row>
    <row r="78" spans="1:8" ht="15.75">
      <c r="A78" s="950"/>
      <c r="B78" s="781" t="s">
        <v>4</v>
      </c>
      <c r="C78" s="782"/>
      <c r="D78" s="953"/>
      <c r="E78" s="953"/>
      <c r="F78" s="123"/>
      <c r="G78" s="123"/>
      <c r="H78" s="125"/>
    </row>
    <row r="79" spans="1:8" ht="15.75" customHeight="1">
      <c r="A79" s="950"/>
      <c r="B79"/>
      <c r="C79"/>
      <c r="D79" s="954" t="s">
        <v>864</v>
      </c>
      <c r="E79" s="956">
        <f>E4</f>
        <v>3</v>
      </c>
      <c r="F79" s="123"/>
      <c r="G79" s="123"/>
      <c r="H79" s="125"/>
    </row>
    <row r="80" spans="1:8" ht="15.75" customHeight="1">
      <c r="A80" s="951"/>
      <c r="B80" s="783" t="s">
        <v>5</v>
      </c>
      <c r="C80" s="784"/>
      <c r="D80" s="955"/>
      <c r="E80" s="957"/>
      <c r="F80" s="123"/>
      <c r="G80" s="123"/>
      <c r="H80" s="125"/>
    </row>
    <row r="81" spans="1:8" ht="15.75">
      <c r="A81" s="872" t="s">
        <v>6</v>
      </c>
      <c r="B81" s="873"/>
      <c r="C81" s="874" t="s">
        <v>7</v>
      </c>
      <c r="D81" s="875"/>
      <c r="E81" s="876"/>
      <c r="F81" s="123"/>
      <c r="G81" s="123"/>
      <c r="H81" s="125"/>
    </row>
    <row r="82" spans="1:8" ht="33" customHeight="1">
      <c r="A82" s="795" t="s">
        <v>515</v>
      </c>
      <c r="B82" s="796"/>
      <c r="C82" s="877" t="s">
        <v>846</v>
      </c>
      <c r="D82" s="878"/>
      <c r="E82" s="879"/>
      <c r="F82" s="123"/>
      <c r="G82" s="123"/>
      <c r="H82" s="125"/>
    </row>
    <row r="83" spans="1:8" ht="15.75">
      <c r="A83" s="792" t="s">
        <v>62</v>
      </c>
      <c r="B83" s="793"/>
      <c r="C83" s="794"/>
      <c r="D83" s="789" t="s">
        <v>11</v>
      </c>
      <c r="E83" s="791"/>
      <c r="F83" s="123"/>
      <c r="G83" s="123"/>
      <c r="H83" s="125"/>
    </row>
    <row r="84" spans="1:8" ht="18.75">
      <c r="A84" s="860" t="s">
        <v>63</v>
      </c>
      <c r="B84" s="860"/>
      <c r="C84" s="860"/>
      <c r="D84" s="861">
        <f>D85+D88+D89+D90+D95+D96+D97</f>
        <v>5625.56</v>
      </c>
      <c r="E84" s="862"/>
      <c r="F84" s="126"/>
      <c r="G84" s="123"/>
      <c r="H84" s="125"/>
    </row>
    <row r="85" spans="1:8" ht="18.75">
      <c r="A85" s="963" t="s">
        <v>64</v>
      </c>
      <c r="B85" s="963"/>
      <c r="C85" s="963"/>
      <c r="D85" s="961">
        <f>SUM(D86:D87)</f>
        <v>0</v>
      </c>
      <c r="E85" s="962"/>
      <c r="F85" s="126"/>
      <c r="G85" s="123"/>
      <c r="H85" s="125"/>
    </row>
    <row r="86" spans="1:8" ht="18.75">
      <c r="A86" s="772" t="s">
        <v>458</v>
      </c>
      <c r="B86" s="772"/>
      <c r="C86" s="772"/>
      <c r="D86" s="846">
        <v>0</v>
      </c>
      <c r="E86" s="847"/>
      <c r="F86" s="123"/>
      <c r="G86" s="123"/>
      <c r="H86" s="125"/>
    </row>
    <row r="87" spans="1:8" ht="18.75">
      <c r="A87" s="772" t="s">
        <v>459</v>
      </c>
      <c r="B87" s="772"/>
      <c r="C87" s="772"/>
      <c r="D87" s="846">
        <v>0</v>
      </c>
      <c r="E87" s="847"/>
      <c r="F87" s="123"/>
      <c r="G87" s="123"/>
      <c r="H87" s="125"/>
    </row>
    <row r="88" spans="1:8" ht="18.75">
      <c r="A88" s="845" t="s">
        <v>65</v>
      </c>
      <c r="B88" s="845"/>
      <c r="C88" s="845"/>
      <c r="D88" s="846">
        <v>0</v>
      </c>
      <c r="E88" s="847"/>
      <c r="F88" s="123"/>
      <c r="G88" s="123"/>
      <c r="H88" s="125"/>
    </row>
    <row r="89" spans="1:8" ht="18.75">
      <c r="A89" s="845" t="s">
        <v>66</v>
      </c>
      <c r="B89" s="845"/>
      <c r="C89" s="845"/>
      <c r="D89" s="846">
        <v>0</v>
      </c>
      <c r="E89" s="847"/>
      <c r="F89" s="123"/>
      <c r="G89" s="123"/>
      <c r="H89" s="125"/>
    </row>
    <row r="90" spans="1:8" ht="18.75">
      <c r="A90" s="963" t="s">
        <v>67</v>
      </c>
      <c r="B90" s="963"/>
      <c r="C90" s="963"/>
      <c r="D90" s="961">
        <f>SUM(D91:D94)</f>
        <v>5475.56</v>
      </c>
      <c r="E90" s="962"/>
      <c r="F90" s="123"/>
      <c r="G90" s="123"/>
      <c r="H90" s="125"/>
    </row>
    <row r="91" spans="1:8" ht="18.75">
      <c r="A91" s="772" t="s">
        <v>460</v>
      </c>
      <c r="B91" s="772"/>
      <c r="C91" s="772"/>
      <c r="D91" s="846">
        <v>0</v>
      </c>
      <c r="E91" s="847"/>
      <c r="F91" s="123"/>
      <c r="G91" s="123"/>
      <c r="H91" s="125"/>
    </row>
    <row r="92" spans="1:8" ht="18.75">
      <c r="A92" s="772" t="s">
        <v>461</v>
      </c>
      <c r="B92" s="772"/>
      <c r="C92" s="772"/>
      <c r="D92" s="846">
        <v>1485.22</v>
      </c>
      <c r="E92" s="847"/>
      <c r="F92" s="123"/>
      <c r="G92" s="123"/>
      <c r="H92" s="125"/>
    </row>
    <row r="93" spans="1:8" ht="18.75">
      <c r="A93" s="772" t="s">
        <v>462</v>
      </c>
      <c r="B93" s="772"/>
      <c r="C93" s="772"/>
      <c r="D93" s="846">
        <v>0</v>
      </c>
      <c r="E93" s="847"/>
      <c r="F93" s="123"/>
      <c r="G93" s="123"/>
      <c r="H93" s="125"/>
    </row>
    <row r="94" spans="1:8" ht="18.75">
      <c r="A94" s="772" t="s">
        <v>463</v>
      </c>
      <c r="B94" s="772"/>
      <c r="C94" s="772"/>
      <c r="D94" s="846">
        <v>3990.34</v>
      </c>
      <c r="E94" s="847"/>
      <c r="F94" s="123"/>
      <c r="G94" s="123"/>
      <c r="H94" s="125"/>
    </row>
    <row r="95" spans="1:8" ht="18.75">
      <c r="A95" s="772" t="s">
        <v>464</v>
      </c>
      <c r="B95" s="772"/>
      <c r="C95" s="772"/>
      <c r="D95" s="773"/>
      <c r="E95" s="774"/>
      <c r="F95" s="123"/>
      <c r="G95" s="123"/>
      <c r="H95" s="125"/>
    </row>
    <row r="96" spans="1:8" ht="18.75">
      <c r="A96" s="772" t="s">
        <v>465</v>
      </c>
      <c r="B96" s="772"/>
      <c r="C96" s="772"/>
      <c r="D96" s="773"/>
      <c r="E96" s="774"/>
      <c r="F96" s="123"/>
      <c r="G96" s="123"/>
      <c r="H96" s="125"/>
    </row>
    <row r="97" spans="1:8" ht="18.75">
      <c r="A97" s="863" t="s">
        <v>466</v>
      </c>
      <c r="B97" s="863"/>
      <c r="C97" s="863"/>
      <c r="D97" s="854">
        <f>SUM(D98:D100)</f>
        <v>150</v>
      </c>
      <c r="E97" s="855"/>
      <c r="F97" s="123"/>
      <c r="G97" s="123"/>
      <c r="H97" s="125"/>
    </row>
    <row r="98" spans="1:8" ht="18.75">
      <c r="A98" s="772" t="s">
        <v>467</v>
      </c>
      <c r="B98" s="772"/>
      <c r="C98" s="772"/>
      <c r="D98" s="773"/>
      <c r="E98" s="774"/>
      <c r="F98" s="123"/>
      <c r="G98" s="123"/>
      <c r="H98" s="125"/>
    </row>
    <row r="99" spans="1:8" ht="18.75">
      <c r="A99" s="772" t="s">
        <v>468</v>
      </c>
      <c r="B99" s="772"/>
      <c r="C99" s="772"/>
      <c r="D99" s="773">
        <v>150</v>
      </c>
      <c r="E99" s="774"/>
      <c r="F99" s="123"/>
      <c r="G99" s="123"/>
      <c r="H99" s="125"/>
    </row>
    <row r="100" spans="1:8" ht="18.75">
      <c r="A100" s="772" t="s">
        <v>821</v>
      </c>
      <c r="B100" s="772"/>
      <c r="C100" s="772"/>
      <c r="D100" s="773"/>
      <c r="E100" s="774"/>
      <c r="F100" s="123"/>
      <c r="G100" s="123"/>
      <c r="H100" s="125"/>
    </row>
    <row r="101" spans="1:8" ht="18.75">
      <c r="A101" s="860" t="s">
        <v>469</v>
      </c>
      <c r="B101" s="860"/>
      <c r="C101" s="860"/>
      <c r="D101" s="861">
        <f>D102+D109+D111</f>
        <v>64184.020000000004</v>
      </c>
      <c r="E101" s="862"/>
      <c r="F101" s="126"/>
      <c r="G101" s="123"/>
      <c r="H101" s="125"/>
    </row>
    <row r="102" spans="1:8" ht="18.75">
      <c r="A102" s="881" t="s">
        <v>470</v>
      </c>
      <c r="B102" s="881"/>
      <c r="C102" s="881"/>
      <c r="D102" s="882">
        <f>SUM(D103:D108)</f>
        <v>36211.270000000004</v>
      </c>
      <c r="E102" s="883"/>
      <c r="F102" s="126"/>
      <c r="G102" s="123"/>
      <c r="H102" s="125"/>
    </row>
    <row r="103" spans="1:8" ht="18.75">
      <c r="A103" s="845" t="s">
        <v>471</v>
      </c>
      <c r="B103" s="845"/>
      <c r="C103" s="845"/>
      <c r="D103" s="846">
        <v>0</v>
      </c>
      <c r="E103" s="847"/>
      <c r="F103" s="126"/>
      <c r="G103" s="123"/>
      <c r="H103" s="125"/>
    </row>
    <row r="104" spans="1:8" ht="18.75">
      <c r="A104" s="845" t="s">
        <v>472</v>
      </c>
      <c r="B104" s="845"/>
      <c r="C104" s="845"/>
      <c r="D104" s="846">
        <v>0</v>
      </c>
      <c r="E104" s="847"/>
      <c r="F104" s="123"/>
      <c r="G104" s="123"/>
      <c r="H104" s="125"/>
    </row>
    <row r="105" spans="1:8" ht="18.75">
      <c r="A105" s="845" t="s">
        <v>473</v>
      </c>
      <c r="B105" s="845"/>
      <c r="C105" s="845"/>
      <c r="D105" s="846">
        <v>16433.830000000002</v>
      </c>
      <c r="E105" s="847"/>
      <c r="F105" s="123"/>
      <c r="G105" s="123"/>
      <c r="H105" s="125"/>
    </row>
    <row r="106" spans="1:8" ht="18.75">
      <c r="A106" s="845" t="s">
        <v>474</v>
      </c>
      <c r="B106" s="845"/>
      <c r="C106" s="845"/>
      <c r="D106" s="846">
        <v>6777.44</v>
      </c>
      <c r="E106" s="847"/>
      <c r="F106" s="123"/>
      <c r="G106" s="123"/>
      <c r="H106" s="125"/>
    </row>
    <row r="107" spans="1:8" ht="18.75">
      <c r="A107" s="884" t="s">
        <v>475</v>
      </c>
      <c r="B107" s="884"/>
      <c r="C107" s="884"/>
      <c r="D107" s="846">
        <v>13000</v>
      </c>
      <c r="E107" s="847"/>
      <c r="F107" s="123"/>
      <c r="G107" s="123"/>
      <c r="H107" s="125"/>
    </row>
    <row r="108" spans="1:8" ht="18.75">
      <c r="A108" s="845" t="s">
        <v>476</v>
      </c>
      <c r="B108" s="845"/>
      <c r="C108" s="845"/>
      <c r="D108" s="846">
        <v>0</v>
      </c>
      <c r="E108" s="847"/>
      <c r="F108" s="123"/>
      <c r="G108" s="123"/>
      <c r="H108" s="125"/>
    </row>
    <row r="109" spans="1:8" ht="18.75">
      <c r="A109" s="881" t="s">
        <v>68</v>
      </c>
      <c r="B109" s="881"/>
      <c r="C109" s="881"/>
      <c r="D109" s="882">
        <f>D110</f>
        <v>0</v>
      </c>
      <c r="E109" s="883"/>
      <c r="F109" s="123"/>
      <c r="G109" s="123"/>
      <c r="H109" s="125"/>
    </row>
    <row r="110" spans="1:8" ht="18.75">
      <c r="A110" s="845" t="s">
        <v>69</v>
      </c>
      <c r="B110" s="845"/>
      <c r="C110" s="845"/>
      <c r="D110" s="846">
        <v>0</v>
      </c>
      <c r="E110" s="847"/>
      <c r="F110" s="123"/>
      <c r="G110" s="123"/>
      <c r="H110" s="125"/>
    </row>
    <row r="111" spans="1:8" ht="18.75">
      <c r="A111" s="881" t="s">
        <v>477</v>
      </c>
      <c r="B111" s="881"/>
      <c r="C111" s="881"/>
      <c r="D111" s="882">
        <f>D112+D123</f>
        <v>27972.75</v>
      </c>
      <c r="E111" s="883"/>
      <c r="F111" s="123"/>
      <c r="G111" s="123"/>
      <c r="H111" s="125"/>
    </row>
    <row r="112" spans="1:8" ht="18.75">
      <c r="A112" s="885" t="s">
        <v>478</v>
      </c>
      <c r="B112" s="885"/>
      <c r="C112" s="885"/>
      <c r="D112" s="893">
        <f>SUM(D113:D122)</f>
        <v>26416.87</v>
      </c>
      <c r="E112" s="894"/>
      <c r="F112" s="123"/>
      <c r="G112" s="123"/>
      <c r="H112" s="125"/>
    </row>
    <row r="113" spans="1:8" ht="18.75">
      <c r="A113" s="859" t="s">
        <v>479</v>
      </c>
      <c r="B113" s="859"/>
      <c r="C113" s="859"/>
      <c r="D113" s="846">
        <v>0</v>
      </c>
      <c r="E113" s="847"/>
      <c r="F113" s="123"/>
      <c r="G113" s="123"/>
      <c r="H113" s="125"/>
    </row>
    <row r="114" spans="1:8" ht="18.75">
      <c r="A114" s="859" t="s">
        <v>480</v>
      </c>
      <c r="B114" s="859"/>
      <c r="C114" s="859"/>
      <c r="D114" s="964">
        <v>2580.87</v>
      </c>
      <c r="E114" s="965"/>
      <c r="F114" s="123"/>
      <c r="G114" s="123"/>
      <c r="H114" s="125"/>
    </row>
    <row r="115" spans="1:8" ht="18.75">
      <c r="A115" s="886" t="s">
        <v>481</v>
      </c>
      <c r="B115" s="886"/>
      <c r="C115" s="886"/>
      <c r="D115" s="846">
        <v>0</v>
      </c>
      <c r="E115" s="847"/>
      <c r="F115" s="123"/>
      <c r="G115" s="123"/>
      <c r="H115" s="125"/>
    </row>
    <row r="116" spans="1:8" ht="18.75">
      <c r="A116" s="859" t="s">
        <v>482</v>
      </c>
      <c r="B116" s="859"/>
      <c r="C116" s="859"/>
      <c r="D116" s="846">
        <v>10000</v>
      </c>
      <c r="E116" s="847"/>
      <c r="F116" s="123"/>
      <c r="G116" s="123"/>
      <c r="H116" s="125"/>
    </row>
    <row r="117" spans="1:8" ht="18.75">
      <c r="A117" s="859" t="s">
        <v>483</v>
      </c>
      <c r="B117" s="859"/>
      <c r="C117" s="859"/>
      <c r="D117" s="846"/>
      <c r="E117" s="847"/>
      <c r="F117" s="123"/>
      <c r="G117" s="123"/>
      <c r="H117" s="125"/>
    </row>
    <row r="118" spans="1:8" ht="18.75">
      <c r="A118" s="772" t="s">
        <v>484</v>
      </c>
      <c r="B118" s="772"/>
      <c r="C118" s="772"/>
      <c r="D118" s="846">
        <v>5000</v>
      </c>
      <c r="E118" s="847"/>
      <c r="F118" s="123"/>
      <c r="G118" s="123"/>
      <c r="H118" s="125"/>
    </row>
    <row r="119" spans="1:8" ht="18.75">
      <c r="A119" s="772" t="s">
        <v>485</v>
      </c>
      <c r="B119" s="772"/>
      <c r="C119" s="772"/>
      <c r="D119" s="846">
        <v>6000</v>
      </c>
      <c r="E119" s="847"/>
      <c r="F119" s="123"/>
      <c r="G119" s="123"/>
      <c r="H119" s="125"/>
    </row>
    <row r="120" spans="1:8" ht="18.75">
      <c r="A120" s="772" t="s">
        <v>486</v>
      </c>
      <c r="B120" s="772"/>
      <c r="C120" s="772"/>
      <c r="D120" s="846">
        <v>544.5</v>
      </c>
      <c r="E120" s="847"/>
      <c r="F120" s="123"/>
      <c r="G120" s="123"/>
      <c r="H120" s="125"/>
    </row>
    <row r="121" spans="1:8" ht="18.75">
      <c r="A121" s="859" t="s">
        <v>487</v>
      </c>
      <c r="B121" s="859"/>
      <c r="C121" s="859"/>
      <c r="D121" s="846"/>
      <c r="E121" s="847"/>
      <c r="F121" s="123"/>
      <c r="G121" s="123"/>
      <c r="H121" s="125"/>
    </row>
    <row r="122" spans="1:8" ht="18.75">
      <c r="A122" s="859" t="s">
        <v>488</v>
      </c>
      <c r="B122" s="859"/>
      <c r="C122" s="859"/>
      <c r="D122" s="846">
        <f>649+1642.5</f>
        <v>2291.5</v>
      </c>
      <c r="E122" s="847"/>
      <c r="F122" s="123"/>
      <c r="G122" s="123"/>
      <c r="H122" s="125"/>
    </row>
    <row r="123" spans="1:8" ht="18.75">
      <c r="A123" s="885" t="s">
        <v>489</v>
      </c>
      <c r="B123" s="885"/>
      <c r="C123" s="885"/>
      <c r="D123" s="893">
        <f>SUM(D124:D126)</f>
        <v>1555.88</v>
      </c>
      <c r="E123" s="894"/>
      <c r="F123" s="123"/>
      <c r="G123" s="123"/>
      <c r="H123" s="125"/>
    </row>
    <row r="124" spans="1:8" ht="18.75">
      <c r="A124" s="859" t="s">
        <v>490</v>
      </c>
      <c r="B124" s="859"/>
      <c r="C124" s="859"/>
      <c r="D124" s="846">
        <v>1555.88</v>
      </c>
      <c r="E124" s="847"/>
      <c r="F124" s="123"/>
      <c r="G124" s="123"/>
      <c r="H124" s="125"/>
    </row>
    <row r="125" spans="1:8" ht="18.75">
      <c r="A125" s="772" t="s">
        <v>491</v>
      </c>
      <c r="B125" s="772"/>
      <c r="C125" s="772"/>
      <c r="D125" s="846" t="s">
        <v>845</v>
      </c>
      <c r="E125" s="847"/>
      <c r="F125" s="123"/>
      <c r="G125" s="123"/>
      <c r="H125" s="125"/>
    </row>
    <row r="126" spans="1:8" ht="18.75">
      <c r="A126" s="772" t="s">
        <v>492</v>
      </c>
      <c r="B126" s="772"/>
      <c r="C126" s="772"/>
      <c r="D126" s="846">
        <v>0</v>
      </c>
      <c r="E126" s="847"/>
      <c r="F126" s="123"/>
      <c r="G126" s="123"/>
      <c r="H126" s="125"/>
    </row>
    <row r="127" spans="1:8" ht="18.75">
      <c r="A127" s="860" t="s">
        <v>70</v>
      </c>
      <c r="B127" s="860"/>
      <c r="C127" s="860"/>
      <c r="D127" s="861">
        <f>D128+D136</f>
        <v>1203.58</v>
      </c>
      <c r="E127" s="862"/>
      <c r="F127" s="126"/>
      <c r="G127" s="123"/>
      <c r="H127" s="125"/>
    </row>
    <row r="128" spans="1:8" ht="18.75">
      <c r="A128" s="890" t="s">
        <v>493</v>
      </c>
      <c r="B128" s="890"/>
      <c r="C128" s="890"/>
      <c r="D128" s="891">
        <f>D129+D133+D134+D135</f>
        <v>0</v>
      </c>
      <c r="E128" s="892"/>
      <c r="F128" s="126"/>
      <c r="G128" s="123"/>
      <c r="H128" s="125"/>
    </row>
    <row r="129" spans="1:8" ht="18.75">
      <c r="A129" s="885" t="s">
        <v>494</v>
      </c>
      <c r="B129" s="885"/>
      <c r="C129" s="885"/>
      <c r="D129" s="893">
        <f>SUM(D130:D132)</f>
        <v>0</v>
      </c>
      <c r="E129" s="894"/>
      <c r="F129" s="126"/>
      <c r="G129" s="123"/>
      <c r="H129" s="125"/>
    </row>
    <row r="130" spans="1:8" ht="18.75">
      <c r="A130" s="772" t="s">
        <v>495</v>
      </c>
      <c r="B130" s="772"/>
      <c r="C130" s="772"/>
      <c r="D130" s="846"/>
      <c r="E130" s="847"/>
      <c r="F130" s="126"/>
      <c r="G130" s="123"/>
      <c r="H130" s="125"/>
    </row>
    <row r="131" spans="1:8" ht="18.75">
      <c r="A131" s="772" t="s">
        <v>496</v>
      </c>
      <c r="B131" s="772"/>
      <c r="C131" s="772"/>
      <c r="D131" s="846">
        <v>0</v>
      </c>
      <c r="E131" s="847"/>
      <c r="F131" s="126"/>
      <c r="G131" s="123"/>
      <c r="H131" s="125"/>
    </row>
    <row r="132" spans="1:8" ht="18.75">
      <c r="A132" s="772" t="s">
        <v>497</v>
      </c>
      <c r="B132" s="772"/>
      <c r="C132" s="772"/>
      <c r="D132" s="846">
        <v>0</v>
      </c>
      <c r="E132" s="847"/>
      <c r="F132" s="126"/>
      <c r="G132" s="123"/>
      <c r="H132" s="125"/>
    </row>
    <row r="133" spans="1:8" ht="18.75">
      <c r="A133" s="772" t="s">
        <v>498</v>
      </c>
      <c r="B133" s="772"/>
      <c r="C133" s="772"/>
      <c r="D133" s="846">
        <v>0</v>
      </c>
      <c r="E133" s="847"/>
      <c r="F133" s="126"/>
      <c r="G133" s="123"/>
      <c r="H133" s="125"/>
    </row>
    <row r="134" spans="1:8" ht="18.75">
      <c r="A134" s="772" t="s">
        <v>499</v>
      </c>
      <c r="B134" s="772"/>
      <c r="C134" s="772"/>
      <c r="D134" s="846">
        <v>0</v>
      </c>
      <c r="E134" s="847"/>
      <c r="F134" s="126"/>
      <c r="G134" s="123"/>
      <c r="H134" s="125"/>
    </row>
    <row r="135" spans="1:8" ht="18.75">
      <c r="A135" s="772" t="s">
        <v>500</v>
      </c>
      <c r="B135" s="772"/>
      <c r="C135" s="772"/>
      <c r="D135" s="846">
        <v>0</v>
      </c>
      <c r="E135" s="847"/>
      <c r="F135" s="126"/>
      <c r="G135" s="123"/>
      <c r="H135" s="125"/>
    </row>
    <row r="136" spans="1:8" ht="18.75">
      <c r="A136" s="880" t="s">
        <v>501</v>
      </c>
      <c r="B136" s="880"/>
      <c r="C136" s="880"/>
      <c r="D136" s="891">
        <f>D137+D142+D143+D144</f>
        <v>1203.58</v>
      </c>
      <c r="E136" s="892"/>
      <c r="F136" s="126"/>
      <c r="G136" s="123"/>
      <c r="H136" s="125"/>
    </row>
    <row r="137" spans="1:8" ht="18.75">
      <c r="A137" s="895" t="s">
        <v>502</v>
      </c>
      <c r="B137" s="895"/>
      <c r="C137" s="895"/>
      <c r="D137" s="893">
        <f>SUM(D138:D141)</f>
        <v>1203.58</v>
      </c>
      <c r="E137" s="894"/>
      <c r="F137" s="126"/>
      <c r="G137" s="123"/>
      <c r="H137" s="125"/>
    </row>
    <row r="138" spans="1:8" ht="18.75">
      <c r="A138" s="772" t="s">
        <v>503</v>
      </c>
      <c r="B138" s="772"/>
      <c r="C138" s="772"/>
      <c r="D138" s="846">
        <f>261.18+942.4</f>
        <v>1203.58</v>
      </c>
      <c r="E138" s="847"/>
      <c r="F138" s="126"/>
      <c r="G138" s="123"/>
      <c r="H138" s="125"/>
    </row>
    <row r="139" spans="1:8" ht="18.75">
      <c r="A139" s="772" t="s">
        <v>504</v>
      </c>
      <c r="B139" s="772"/>
      <c r="C139" s="772"/>
      <c r="D139" s="846"/>
      <c r="E139" s="847"/>
      <c r="F139" s="126"/>
      <c r="G139" s="123"/>
      <c r="H139" s="125"/>
    </row>
    <row r="140" spans="1:8" ht="18.75">
      <c r="A140" s="772" t="s">
        <v>505</v>
      </c>
      <c r="B140" s="772"/>
      <c r="C140" s="772"/>
      <c r="D140" s="846">
        <v>0</v>
      </c>
      <c r="E140" s="847"/>
      <c r="F140" s="126"/>
      <c r="G140" s="123"/>
      <c r="H140" s="125"/>
    </row>
    <row r="141" spans="1:8" ht="18.75">
      <c r="A141" s="772" t="s">
        <v>506</v>
      </c>
      <c r="B141" s="772"/>
      <c r="C141" s="772"/>
      <c r="D141" s="846">
        <v>0</v>
      </c>
      <c r="E141" s="847"/>
      <c r="F141" s="126"/>
      <c r="G141" s="123"/>
      <c r="H141" s="125"/>
    </row>
    <row r="142" spans="1:8" ht="18.75">
      <c r="A142" s="772" t="s">
        <v>507</v>
      </c>
      <c r="B142" s="772"/>
      <c r="C142" s="772"/>
      <c r="D142" s="846"/>
      <c r="E142" s="847"/>
      <c r="F142" s="126"/>
      <c r="G142" s="123"/>
      <c r="H142" s="125"/>
    </row>
    <row r="143" spans="1:8" ht="18.75">
      <c r="A143" s="772" t="s">
        <v>508</v>
      </c>
      <c r="B143" s="772"/>
      <c r="C143" s="772"/>
      <c r="D143" s="846">
        <v>0</v>
      </c>
      <c r="E143" s="847"/>
      <c r="F143" s="126"/>
      <c r="G143" s="123"/>
      <c r="H143" s="125"/>
    </row>
    <row r="144" spans="1:8" ht="18.75">
      <c r="A144" s="772" t="s">
        <v>509</v>
      </c>
      <c r="B144" s="772"/>
      <c r="C144" s="772"/>
      <c r="D144" s="846">
        <v>0</v>
      </c>
      <c r="E144" s="847"/>
      <c r="F144" s="126"/>
      <c r="G144" s="123"/>
      <c r="H144" s="125"/>
    </row>
    <row r="145" spans="1:8" ht="18.75">
      <c r="A145" s="887" t="s">
        <v>71</v>
      </c>
      <c r="B145" s="811"/>
      <c r="C145" s="812"/>
      <c r="D145" s="888">
        <f>SUM(D146:E149)</f>
        <v>0</v>
      </c>
      <c r="E145" s="889"/>
      <c r="F145" s="126"/>
      <c r="G145" s="123"/>
      <c r="H145" s="125"/>
    </row>
    <row r="146" spans="1:8" ht="18.75">
      <c r="A146" s="896" t="s">
        <v>72</v>
      </c>
      <c r="B146" s="897"/>
      <c r="C146" s="898"/>
      <c r="D146" s="841">
        <v>0</v>
      </c>
      <c r="E146" s="842"/>
      <c r="F146" s="126"/>
      <c r="G146" s="119"/>
      <c r="H146" s="119"/>
    </row>
    <row r="147" spans="1:8" ht="18.75">
      <c r="A147" s="896" t="s">
        <v>73</v>
      </c>
      <c r="B147" s="897"/>
      <c r="C147" s="898"/>
      <c r="D147" s="841">
        <v>0</v>
      </c>
      <c r="E147" s="842"/>
      <c r="F147" s="119"/>
      <c r="G147" s="119"/>
      <c r="H147" s="119"/>
    </row>
    <row r="148" spans="1:8" ht="18.75">
      <c r="A148" s="896" t="s">
        <v>74</v>
      </c>
      <c r="B148" s="897"/>
      <c r="C148" s="898"/>
      <c r="D148" s="841">
        <v>0</v>
      </c>
      <c r="E148" s="842"/>
      <c r="F148" s="119"/>
      <c r="G148" s="119"/>
      <c r="H148" s="119"/>
    </row>
    <row r="149" spans="1:8" ht="18.75">
      <c r="A149" s="896" t="s">
        <v>75</v>
      </c>
      <c r="B149" s="897"/>
      <c r="C149" s="898"/>
      <c r="D149" s="841">
        <v>0</v>
      </c>
      <c r="E149" s="842"/>
      <c r="F149" s="119"/>
      <c r="G149" s="119"/>
      <c r="H149" s="119"/>
    </row>
    <row r="150" spans="1:8" ht="18.75">
      <c r="A150" s="899" t="s">
        <v>76</v>
      </c>
      <c r="B150" s="900"/>
      <c r="C150" s="901"/>
      <c r="D150" s="902"/>
      <c r="E150" s="903"/>
      <c r="F150" s="126"/>
      <c r="G150" s="119"/>
      <c r="H150" s="119"/>
    </row>
    <row r="151" spans="1:8" ht="18.75">
      <c r="A151" s="826" t="s">
        <v>77</v>
      </c>
      <c r="B151" s="827"/>
      <c r="C151" s="828"/>
      <c r="D151" s="904"/>
      <c r="E151" s="905"/>
      <c r="F151" s="126"/>
      <c r="G151" s="123"/>
      <c r="H151" s="125"/>
    </row>
    <row r="152" spans="1:8" ht="18.75">
      <c r="A152" s="421" t="s">
        <v>647</v>
      </c>
      <c r="B152" s="422"/>
      <c r="C152" s="423"/>
      <c r="D152" s="904">
        <f>'Item 11'!F32</f>
        <v>10337.67</v>
      </c>
      <c r="E152" s="905"/>
      <c r="F152" s="126"/>
      <c r="G152" s="123"/>
      <c r="H152" s="125"/>
    </row>
    <row r="153" spans="1:8" ht="18.75">
      <c r="A153" s="792" t="s">
        <v>78</v>
      </c>
      <c r="B153" s="793"/>
      <c r="C153" s="794"/>
      <c r="D153" s="906">
        <f>D23+D34+D43+D63+D84+D101+D127+D145+D150+D151+D152</f>
        <v>364173.93877145456</v>
      </c>
      <c r="E153" s="907"/>
      <c r="F153" s="126"/>
      <c r="G153" s="123"/>
      <c r="H153" s="125"/>
    </row>
    <row r="154" spans="1:8" ht="18.75">
      <c r="A154" s="908" t="s">
        <v>79</v>
      </c>
      <c r="B154" s="817"/>
      <c r="C154" s="818"/>
      <c r="D154" s="819">
        <f>D20-D153</f>
        <v>-7651.4187714545405</v>
      </c>
      <c r="E154" s="820"/>
      <c r="F154" s="126"/>
      <c r="G154" s="123"/>
      <c r="H154" s="125"/>
    </row>
    <row r="155" spans="1:8" ht="18.75">
      <c r="A155" s="909" t="s">
        <v>80</v>
      </c>
      <c r="B155" s="910"/>
      <c r="C155" s="911"/>
      <c r="D155" s="805">
        <v>0</v>
      </c>
      <c r="E155" s="806"/>
      <c r="F155" s="123"/>
      <c r="G155" s="123"/>
      <c r="H155" s="123"/>
    </row>
    <row r="156" spans="1:8" ht="18.75">
      <c r="A156" s="909" t="s">
        <v>81</v>
      </c>
      <c r="B156" s="910"/>
      <c r="C156" s="911"/>
      <c r="D156" s="805">
        <v>0</v>
      </c>
      <c r="E156" s="806"/>
      <c r="F156" s="119"/>
      <c r="G156" s="119"/>
      <c r="H156" s="119"/>
    </row>
    <row r="157" spans="1:8" ht="18.75">
      <c r="A157" s="792" t="s">
        <v>82</v>
      </c>
      <c r="B157" s="793"/>
      <c r="C157" s="794"/>
      <c r="D157" s="821">
        <f>TURNOVER!B22</f>
        <v>3.2467532467532463</v>
      </c>
      <c r="E157" s="822"/>
      <c r="F157" s="119"/>
      <c r="G157" s="119"/>
      <c r="H157" s="119"/>
    </row>
    <row r="158" spans="1:8" ht="15.75">
      <c r="A158" s="136"/>
      <c r="B158" s="137"/>
      <c r="C158" s="132"/>
      <c r="D158" s="864"/>
      <c r="E158" s="865"/>
      <c r="F158" s="138"/>
      <c r="G158" s="138"/>
      <c r="H158" s="138"/>
    </row>
    <row r="159" spans="1:8" ht="56.25" customHeight="1">
      <c r="A159" s="866" t="s">
        <v>57</v>
      </c>
      <c r="B159" s="866"/>
      <c r="C159" s="133" t="s">
        <v>58</v>
      </c>
      <c r="D159" s="867" t="s">
        <v>57</v>
      </c>
      <c r="E159" s="868"/>
      <c r="F159" s="138"/>
      <c r="G159" s="138"/>
      <c r="H159" s="138"/>
    </row>
    <row r="160" spans="1:8" ht="51" customHeight="1">
      <c r="A160" s="869" t="s">
        <v>59</v>
      </c>
      <c r="B160" s="869"/>
      <c r="C160" s="135" t="s">
        <v>60</v>
      </c>
      <c r="D160" s="870" t="s">
        <v>61</v>
      </c>
      <c r="E160" s="871"/>
      <c r="F160" s="138"/>
      <c r="G160" s="138"/>
      <c r="H160" s="138"/>
    </row>
    <row r="161" spans="1:8" ht="15.75">
      <c r="A161" s="949"/>
      <c r="B161" s="775" t="s">
        <v>0</v>
      </c>
      <c r="C161" s="776"/>
      <c r="D161" s="777" t="s">
        <v>406</v>
      </c>
      <c r="E161" s="778"/>
      <c r="F161" s="138"/>
      <c r="G161" s="138"/>
      <c r="H161" s="138"/>
    </row>
    <row r="162" spans="1:8" ht="15.75" customHeight="1">
      <c r="A162" s="950"/>
      <c r="B162" s="779" t="s">
        <v>1</v>
      </c>
      <c r="C162" s="780"/>
      <c r="D162" s="952" t="s">
        <v>2</v>
      </c>
      <c r="E162" s="952" t="s">
        <v>3</v>
      </c>
      <c r="F162" s="138"/>
      <c r="G162" s="138"/>
      <c r="H162" s="138"/>
    </row>
    <row r="163" spans="1:8" ht="15.75">
      <c r="A163" s="950"/>
      <c r="B163" s="781" t="s">
        <v>4</v>
      </c>
      <c r="C163" s="782"/>
      <c r="D163" s="953"/>
      <c r="E163" s="953"/>
      <c r="F163" s="138"/>
      <c r="G163" s="138"/>
      <c r="H163" s="138"/>
    </row>
    <row r="164" spans="1:8" ht="15.75" customHeight="1">
      <c r="A164" s="950"/>
      <c r="B164" s="912" t="s">
        <v>83</v>
      </c>
      <c r="C164" s="913"/>
      <c r="D164" s="954" t="s">
        <v>864</v>
      </c>
      <c r="E164" s="956">
        <f>E4</f>
        <v>3</v>
      </c>
      <c r="F164" s="138"/>
      <c r="G164" s="138"/>
      <c r="H164" s="138"/>
    </row>
    <row r="165" spans="1:8" ht="15.75" customHeight="1">
      <c r="A165" s="951"/>
      <c r="B165" s="783" t="s">
        <v>5</v>
      </c>
      <c r="C165" s="784"/>
      <c r="D165" s="955"/>
      <c r="E165" s="957"/>
      <c r="F165" s="138"/>
      <c r="G165" s="138"/>
      <c r="H165" s="138"/>
    </row>
    <row r="166" spans="1:8" ht="15.75">
      <c r="A166" s="872" t="s">
        <v>6</v>
      </c>
      <c r="B166" s="873"/>
      <c r="C166" s="874" t="s">
        <v>7</v>
      </c>
      <c r="D166" s="875"/>
      <c r="E166" s="876"/>
      <c r="F166" s="138"/>
      <c r="G166" s="138"/>
      <c r="H166" s="138"/>
    </row>
    <row r="167" spans="1:8" ht="36.75" customHeight="1">
      <c r="A167" s="795" t="s">
        <v>515</v>
      </c>
      <c r="B167" s="796"/>
      <c r="C167" s="877" t="s">
        <v>846</v>
      </c>
      <c r="D167" s="878"/>
      <c r="E167" s="879"/>
      <c r="F167" s="138"/>
      <c r="G167" s="138"/>
      <c r="H167" s="138"/>
    </row>
    <row r="168" spans="1:8" ht="21">
      <c r="A168" s="139" t="s">
        <v>84</v>
      </c>
      <c r="B168" s="376"/>
      <c r="C168" s="376"/>
      <c r="D168" s="120"/>
      <c r="E168" s="140"/>
      <c r="F168" s="119"/>
    </row>
    <row r="169" spans="1:8" ht="15.75">
      <c r="A169" s="789" t="s">
        <v>10</v>
      </c>
      <c r="B169" s="790"/>
      <c r="C169" s="791"/>
      <c r="D169" s="914" t="s">
        <v>11</v>
      </c>
      <c r="E169" s="915"/>
      <c r="F169" s="119"/>
    </row>
    <row r="170" spans="1:8" ht="18.75">
      <c r="A170" s="916" t="s">
        <v>85</v>
      </c>
      <c r="B170" s="917"/>
      <c r="C170" s="918"/>
      <c r="D170" s="805">
        <v>1424.3</v>
      </c>
      <c r="E170" s="806"/>
      <c r="F170" s="141"/>
    </row>
    <row r="171" spans="1:8" ht="18.75">
      <c r="A171" s="916" t="s">
        <v>86</v>
      </c>
      <c r="B171" s="917"/>
      <c r="C171" s="918"/>
      <c r="D171" s="805">
        <f>95.6</f>
        <v>95.6</v>
      </c>
      <c r="E171" s="806"/>
      <c r="F171" s="119"/>
    </row>
    <row r="172" spans="1:8" ht="18.75">
      <c r="A172" s="916" t="s">
        <v>87</v>
      </c>
      <c r="B172" s="917"/>
      <c r="C172" s="918"/>
      <c r="D172" s="805">
        <v>238.09</v>
      </c>
      <c r="E172" s="806"/>
      <c r="F172" s="119"/>
    </row>
    <row r="173" spans="1:8" ht="18.75">
      <c r="A173" s="919" t="s">
        <v>88</v>
      </c>
      <c r="B173" s="920"/>
      <c r="C173" s="921"/>
      <c r="D173" s="821">
        <f>D170-D171+D172</f>
        <v>1566.79</v>
      </c>
      <c r="E173" s="822"/>
      <c r="F173" s="126"/>
    </row>
    <row r="174" spans="1:8" ht="15.75">
      <c r="A174" s="142"/>
      <c r="B174" s="143"/>
      <c r="C174" s="143"/>
      <c r="D174" s="144"/>
      <c r="E174" s="145"/>
      <c r="F174" s="126"/>
    </row>
    <row r="175" spans="1:8" ht="21">
      <c r="A175" s="146" t="s">
        <v>89</v>
      </c>
      <c r="B175" s="143"/>
      <c r="C175" s="143"/>
      <c r="D175" s="144"/>
      <c r="E175" s="145"/>
      <c r="F175" s="119"/>
    </row>
    <row r="176" spans="1:8" ht="15.75">
      <c r="A176" s="789" t="s">
        <v>10</v>
      </c>
      <c r="B176" s="790"/>
      <c r="C176" s="791"/>
      <c r="D176" s="914" t="s">
        <v>11</v>
      </c>
      <c r="E176" s="915"/>
      <c r="F176" s="119"/>
    </row>
    <row r="177" spans="1:6" ht="18.75">
      <c r="A177" s="916" t="s">
        <v>85</v>
      </c>
      <c r="B177" s="917"/>
      <c r="C177" s="918"/>
      <c r="D177" s="815">
        <f>'1 CONTA CORRENTE (D E C)'!D13+'2. CONTA CORRENTE (D E C)'!D13</f>
        <v>92.28</v>
      </c>
      <c r="E177" s="816"/>
      <c r="F177" s="141"/>
    </row>
    <row r="178" spans="1:6" ht="18.75">
      <c r="A178" s="916" t="s">
        <v>86</v>
      </c>
      <c r="B178" s="917"/>
      <c r="C178" s="918"/>
      <c r="D178" s="815">
        <f>'1 CONTA CORRENTE (D E C)'!C350+'2. CONTA CORRENTE (D E C)'!C350</f>
        <v>1351054.8599999996</v>
      </c>
      <c r="E178" s="816"/>
      <c r="F178" s="119"/>
    </row>
    <row r="179" spans="1:6" ht="18.75">
      <c r="A179" s="916" t="s">
        <v>87</v>
      </c>
      <c r="B179" s="917"/>
      <c r="C179" s="918"/>
      <c r="D179" s="815">
        <f>'1 CONTA CORRENTE (D E C)'!D350+'2. CONTA CORRENTE (D E C)'!D350</f>
        <v>1386709.19</v>
      </c>
      <c r="E179" s="816"/>
      <c r="F179" s="119"/>
    </row>
    <row r="180" spans="1:6" ht="18.75">
      <c r="A180" s="919" t="s">
        <v>88</v>
      </c>
      <c r="B180" s="920"/>
      <c r="C180" s="921"/>
      <c r="D180" s="821">
        <f>D177-D178+D179</f>
        <v>35746.610000000335</v>
      </c>
      <c r="E180" s="822"/>
      <c r="F180" s="126"/>
    </row>
    <row r="181" spans="1:6" ht="15.75">
      <c r="A181" s="142"/>
      <c r="B181" s="143"/>
      <c r="C181" s="143"/>
      <c r="D181" s="144"/>
      <c r="E181" s="145"/>
      <c r="F181" s="126"/>
    </row>
    <row r="182" spans="1:6" ht="21">
      <c r="A182" s="146" t="s">
        <v>90</v>
      </c>
      <c r="B182" s="143"/>
      <c r="C182" s="143"/>
      <c r="D182" s="144"/>
      <c r="E182" s="145"/>
      <c r="F182" s="119"/>
    </row>
    <row r="183" spans="1:6" ht="15.75">
      <c r="A183" s="789" t="s">
        <v>10</v>
      </c>
      <c r="B183" s="790"/>
      <c r="C183" s="791"/>
      <c r="D183" s="914" t="s">
        <v>11</v>
      </c>
      <c r="E183" s="915"/>
      <c r="F183" s="119"/>
    </row>
    <row r="184" spans="1:6" ht="18.75">
      <c r="A184" s="916" t="s">
        <v>91</v>
      </c>
      <c r="B184" s="917"/>
      <c r="C184" s="918"/>
      <c r="D184" s="815">
        <f>'SALDO DE ESTOQUE'!D23</f>
        <v>28903.440000000002</v>
      </c>
      <c r="E184" s="816"/>
      <c r="F184" s="126"/>
    </row>
    <row r="185" spans="1:6" ht="18.75">
      <c r="A185" s="916" t="s">
        <v>92</v>
      </c>
      <c r="B185" s="917"/>
      <c r="C185" s="918"/>
      <c r="D185" s="815">
        <f>'SALDO DE ESTOQUE'!D46</f>
        <v>69142.989999999991</v>
      </c>
      <c r="E185" s="816"/>
      <c r="F185" s="126"/>
    </row>
    <row r="186" spans="1:6" ht="18.75">
      <c r="A186" s="916" t="s">
        <v>510</v>
      </c>
      <c r="B186" s="917"/>
      <c r="C186" s="918"/>
      <c r="D186" s="815">
        <f>'SALDO DE ESTOQUE'!D53</f>
        <v>0</v>
      </c>
      <c r="E186" s="816"/>
      <c r="F186" s="126"/>
    </row>
    <row r="187" spans="1:6" ht="18.75">
      <c r="A187" s="919" t="s">
        <v>511</v>
      </c>
      <c r="B187" s="920"/>
      <c r="C187" s="921"/>
      <c r="D187" s="821">
        <f>SUM(D184:E186)</f>
        <v>98046.43</v>
      </c>
      <c r="E187" s="822"/>
      <c r="F187" s="126"/>
    </row>
    <row r="188" spans="1:6" ht="18.75">
      <c r="A188" s="147"/>
      <c r="B188" s="148"/>
      <c r="C188" s="148"/>
      <c r="D188" s="149"/>
      <c r="E188" s="150"/>
      <c r="F188" s="126"/>
    </row>
    <row r="189" spans="1:6" ht="21">
      <c r="A189" s="146" t="s">
        <v>93</v>
      </c>
      <c r="B189" s="143"/>
      <c r="C189" s="143"/>
      <c r="D189" s="144"/>
      <c r="E189" s="145"/>
      <c r="F189" s="119"/>
    </row>
    <row r="190" spans="1:6" ht="15.75">
      <c r="A190" s="789" t="s">
        <v>10</v>
      </c>
      <c r="B190" s="790"/>
      <c r="C190" s="791"/>
      <c r="D190" s="914" t="s">
        <v>11</v>
      </c>
      <c r="E190" s="915"/>
      <c r="F190" s="119"/>
    </row>
    <row r="191" spans="1:6" ht="18.75">
      <c r="A191" s="916" t="s">
        <v>85</v>
      </c>
      <c r="B191" s="917"/>
      <c r="C191" s="918"/>
      <c r="D191" s="815">
        <v>412130.1</v>
      </c>
      <c r="E191" s="816"/>
      <c r="F191" s="141"/>
    </row>
    <row r="192" spans="1:6" ht="18.75">
      <c r="A192" s="916" t="s">
        <v>94</v>
      </c>
      <c r="B192" s="917"/>
      <c r="C192" s="918"/>
      <c r="D192" s="815">
        <f>'APLICAÇÃO FINANCEIRA'!C24</f>
        <v>591224.09000000008</v>
      </c>
      <c r="E192" s="816"/>
      <c r="F192" s="119"/>
    </row>
    <row r="193" spans="1:8" ht="18.75">
      <c r="A193" s="916" t="s">
        <v>95</v>
      </c>
      <c r="B193" s="917"/>
      <c r="C193" s="918"/>
      <c r="D193" s="815">
        <f>'APLICAÇÃO FINANCEIRA'!D24</f>
        <v>248600</v>
      </c>
      <c r="E193" s="816"/>
      <c r="F193" s="119"/>
    </row>
    <row r="194" spans="1:8" ht="18.75">
      <c r="A194" s="916" t="s">
        <v>96</v>
      </c>
      <c r="B194" s="917"/>
      <c r="C194" s="918"/>
      <c r="D194" s="815">
        <f>'APLICAÇÃO FINANCEIRA'!E24</f>
        <v>1595.75</v>
      </c>
      <c r="E194" s="816"/>
      <c r="F194" s="119"/>
    </row>
    <row r="195" spans="1:8" ht="18.75">
      <c r="A195" s="916" t="s">
        <v>97</v>
      </c>
      <c r="B195" s="917"/>
      <c r="C195" s="918"/>
      <c r="D195" s="815">
        <f>'APLICAÇÃO FINANCEIRA'!F24</f>
        <v>0</v>
      </c>
      <c r="E195" s="816"/>
      <c r="F195" s="119"/>
    </row>
    <row r="196" spans="1:8" ht="18.75">
      <c r="A196" s="919" t="s">
        <v>98</v>
      </c>
      <c r="B196" s="920"/>
      <c r="C196" s="921"/>
      <c r="D196" s="821">
        <f>D191-D192+D193+D194-D195</f>
        <v>71101.759999999893</v>
      </c>
      <c r="E196" s="822"/>
      <c r="F196" s="126"/>
    </row>
    <row r="197" spans="1:8" ht="15.75">
      <c r="A197" s="151"/>
      <c r="B197" s="143"/>
      <c r="C197" s="143"/>
      <c r="D197" s="144"/>
      <c r="E197" s="145"/>
      <c r="F197" s="126"/>
    </row>
    <row r="198" spans="1:8" ht="18.75">
      <c r="A198" s="789" t="s">
        <v>99</v>
      </c>
      <c r="B198" s="790"/>
      <c r="C198" s="791"/>
      <c r="D198" s="821">
        <f>D196+D180+D173+D187</f>
        <v>206461.5900000002</v>
      </c>
      <c r="E198" s="822"/>
      <c r="F198" s="126"/>
    </row>
    <row r="199" spans="1:8" ht="15.75">
      <c r="A199" s="922"/>
      <c r="B199" s="923"/>
      <c r="C199" s="923"/>
      <c r="D199" s="144"/>
      <c r="E199" s="145"/>
      <c r="F199" s="126"/>
      <c r="G199" s="119"/>
      <c r="H199" s="119"/>
    </row>
    <row r="200" spans="1:8" ht="21">
      <c r="A200" s="152" t="s">
        <v>100</v>
      </c>
      <c r="B200" s="143"/>
      <c r="C200" s="143"/>
      <c r="D200" s="144"/>
      <c r="E200" s="153"/>
      <c r="F200" s="119"/>
      <c r="G200" s="119"/>
      <c r="H200" s="119"/>
    </row>
    <row r="201" spans="1:8" ht="15.75">
      <c r="A201" s="924" t="s">
        <v>10</v>
      </c>
      <c r="B201" s="925"/>
      <c r="C201" s="926"/>
      <c r="D201" s="927" t="s">
        <v>11</v>
      </c>
      <c r="E201" s="928"/>
      <c r="F201" s="119"/>
      <c r="G201" s="119"/>
      <c r="H201" s="119"/>
    </row>
    <row r="202" spans="1:8" ht="18.75" customHeight="1">
      <c r="A202" s="929" t="s">
        <v>101</v>
      </c>
      <c r="B202" s="930"/>
      <c r="C202" s="931"/>
      <c r="D202" s="932"/>
      <c r="E202" s="933"/>
      <c r="F202" s="119"/>
      <c r="G202" s="119"/>
      <c r="H202" s="119"/>
    </row>
    <row r="203" spans="1:8" ht="18.75" customHeight="1">
      <c r="A203" s="929" t="s">
        <v>102</v>
      </c>
      <c r="B203" s="930"/>
      <c r="C203" s="931"/>
      <c r="D203" s="934">
        <v>0</v>
      </c>
      <c r="E203" s="935"/>
      <c r="F203" s="119"/>
      <c r="G203" s="119"/>
      <c r="H203" s="119"/>
    </row>
    <row r="204" spans="1:8" ht="18.75" customHeight="1">
      <c r="A204" s="929" t="s">
        <v>103</v>
      </c>
      <c r="B204" s="930"/>
      <c r="C204" s="931"/>
      <c r="D204" s="934">
        <v>228475.13</v>
      </c>
      <c r="E204" s="935"/>
      <c r="F204" s="119"/>
      <c r="G204" s="119"/>
      <c r="H204" s="119"/>
    </row>
    <row r="205" spans="1:8" ht="18.75" customHeight="1">
      <c r="A205" s="929" t="s">
        <v>104</v>
      </c>
      <c r="B205" s="930"/>
      <c r="C205" s="931"/>
      <c r="D205" s="939"/>
      <c r="E205" s="940"/>
      <c r="F205" s="154"/>
      <c r="G205" s="119"/>
      <c r="H205" s="119"/>
    </row>
    <row r="206" spans="1:8" ht="18.75">
      <c r="A206" s="789" t="s">
        <v>105</v>
      </c>
      <c r="B206" s="790"/>
      <c r="C206" s="791"/>
      <c r="D206" s="821">
        <f>SUM(D202:E205)</f>
        <v>228475.13</v>
      </c>
      <c r="E206" s="822"/>
      <c r="F206" s="126"/>
      <c r="G206" s="119"/>
      <c r="H206" s="119"/>
    </row>
    <row r="207" spans="1:8" ht="15.75">
      <c r="A207" s="142"/>
      <c r="B207" s="143"/>
      <c r="C207" s="143"/>
      <c r="D207" s="144"/>
      <c r="E207" s="145"/>
      <c r="F207" s="126"/>
      <c r="G207" s="119"/>
      <c r="H207" s="153"/>
    </row>
    <row r="208" spans="1:8" ht="21">
      <c r="A208" s="152" t="s">
        <v>106</v>
      </c>
      <c r="B208" s="143"/>
      <c r="C208" s="143"/>
      <c r="D208" s="144"/>
      <c r="E208" s="153"/>
      <c r="F208" s="119"/>
      <c r="G208" s="119"/>
      <c r="H208" s="119"/>
    </row>
    <row r="209" spans="1:8" ht="15.75">
      <c r="A209" s="924" t="s">
        <v>10</v>
      </c>
      <c r="B209" s="925"/>
      <c r="C209" s="926"/>
      <c r="D209" s="927" t="s">
        <v>11</v>
      </c>
      <c r="E209" s="928"/>
      <c r="F209" s="119"/>
      <c r="G209" s="119"/>
      <c r="H209" s="119"/>
    </row>
    <row r="210" spans="1:8" ht="18.75">
      <c r="A210" s="936" t="s">
        <v>85</v>
      </c>
      <c r="B210" s="937"/>
      <c r="C210" s="938"/>
      <c r="D210" s="805">
        <v>454456.43</v>
      </c>
      <c r="E210" s="806"/>
      <c r="F210" s="141"/>
      <c r="G210" s="119"/>
      <c r="H210" s="119"/>
    </row>
    <row r="211" spans="1:8" ht="15.75" customHeight="1">
      <c r="A211" s="936" t="s">
        <v>107</v>
      </c>
      <c r="B211" s="937"/>
      <c r="C211" s="938"/>
      <c r="D211" s="815">
        <f>D33</f>
        <v>54136.188371454555</v>
      </c>
      <c r="E211" s="816"/>
      <c r="F211" s="126"/>
      <c r="G211" s="119"/>
      <c r="H211" s="119"/>
    </row>
    <row r="212" spans="1:8" ht="18.75">
      <c r="A212" s="936" t="s">
        <v>108</v>
      </c>
      <c r="B212" s="937"/>
      <c r="C212" s="938"/>
      <c r="D212" s="815">
        <f>'CÁLCULO FOLHA DE PAGAMENTO'!H15</f>
        <v>20929.039200000003</v>
      </c>
      <c r="E212" s="816"/>
      <c r="F212" s="126"/>
      <c r="G212" s="119"/>
      <c r="H212" s="119"/>
    </row>
    <row r="213" spans="1:8" ht="18.75">
      <c r="A213" s="936" t="s">
        <v>109</v>
      </c>
      <c r="B213" s="937"/>
      <c r="C213" s="938"/>
      <c r="D213" s="815">
        <f>'CÁLCULO FOLHA DE PAGAMENTO'!H17</f>
        <v>0</v>
      </c>
      <c r="E213" s="816"/>
      <c r="F213" s="126"/>
      <c r="G213" s="119"/>
      <c r="H213" s="119"/>
    </row>
    <row r="214" spans="1:8" ht="15.75" customHeight="1">
      <c r="A214" s="936" t="s">
        <v>110</v>
      </c>
      <c r="B214" s="937"/>
      <c r="C214" s="938"/>
      <c r="D214" s="815">
        <f>'CÁLCULO FOLHA DE PAGAMENTO'!H19</f>
        <v>31770.433199999999</v>
      </c>
      <c r="E214" s="816"/>
      <c r="F214" s="126"/>
      <c r="G214" s="119"/>
      <c r="H214" s="119"/>
    </row>
    <row r="215" spans="1:8" ht="18.75">
      <c r="A215" s="919" t="s">
        <v>111</v>
      </c>
      <c r="B215" s="920"/>
      <c r="C215" s="921"/>
      <c r="D215" s="821">
        <f>D210+D211-D212-D213-D214</f>
        <v>455893.14597145456</v>
      </c>
      <c r="E215" s="822"/>
      <c r="F215" s="126"/>
      <c r="G215" s="119"/>
      <c r="H215" s="119"/>
    </row>
    <row r="216" spans="1:8" ht="15.75">
      <c r="A216" s="142"/>
      <c r="B216" s="143"/>
      <c r="C216" s="143"/>
      <c r="D216" s="144"/>
      <c r="E216" s="145"/>
      <c r="F216" s="126"/>
      <c r="G216" s="119"/>
      <c r="H216" s="119"/>
    </row>
    <row r="217" spans="1:8" ht="21" customHeight="1">
      <c r="A217" s="941" t="s">
        <v>112</v>
      </c>
      <c r="B217" s="941"/>
      <c r="C217" s="941"/>
      <c r="D217" s="144"/>
      <c r="E217" s="153"/>
      <c r="F217" s="119"/>
      <c r="G217" s="119"/>
      <c r="H217" s="119"/>
    </row>
    <row r="218" spans="1:8" ht="15.75">
      <c r="A218" s="924" t="s">
        <v>10</v>
      </c>
      <c r="B218" s="925"/>
      <c r="C218" s="926"/>
      <c r="D218" s="927" t="s">
        <v>11</v>
      </c>
      <c r="E218" s="928"/>
      <c r="F218" s="119"/>
      <c r="G218" s="119"/>
      <c r="H218" s="119"/>
    </row>
    <row r="219" spans="1:8" ht="18.75">
      <c r="A219" s="936" t="s">
        <v>113</v>
      </c>
      <c r="B219" s="937"/>
      <c r="C219" s="938"/>
      <c r="D219" s="805">
        <v>0</v>
      </c>
      <c r="E219" s="806"/>
      <c r="F219" s="119"/>
      <c r="G219" s="119"/>
      <c r="H219" s="119"/>
    </row>
    <row r="220" spans="1:8" ht="18.75">
      <c r="A220" s="936" t="s">
        <v>114</v>
      </c>
      <c r="B220" s="937"/>
      <c r="C220" s="938"/>
      <c r="D220" s="805">
        <v>0</v>
      </c>
      <c r="E220" s="806"/>
      <c r="F220" s="119"/>
      <c r="G220" s="119"/>
      <c r="H220" s="119"/>
    </row>
    <row r="221" spans="1:8" ht="21" customHeight="1">
      <c r="A221" s="936" t="s">
        <v>115</v>
      </c>
      <c r="B221" s="937"/>
      <c r="C221" s="938"/>
      <c r="D221" s="805">
        <v>0</v>
      </c>
      <c r="E221" s="806"/>
      <c r="F221" s="119"/>
      <c r="G221" s="119"/>
      <c r="H221" s="119"/>
    </row>
    <row r="222" spans="1:8" ht="18.75">
      <c r="A222" s="936" t="s">
        <v>116</v>
      </c>
      <c r="B222" s="937"/>
      <c r="C222" s="938"/>
      <c r="D222" s="805">
        <v>0</v>
      </c>
      <c r="E222" s="806"/>
      <c r="F222" s="119"/>
      <c r="G222" s="119"/>
      <c r="H222" s="119"/>
    </row>
    <row r="223" spans="1:8" ht="18.75">
      <c r="A223" s="936" t="s">
        <v>117</v>
      </c>
      <c r="B223" s="937"/>
      <c r="C223" s="938"/>
      <c r="D223" s="805">
        <v>0</v>
      </c>
      <c r="E223" s="806"/>
      <c r="F223" s="119"/>
      <c r="G223" s="119"/>
      <c r="H223" s="119"/>
    </row>
    <row r="224" spans="1:8" ht="18.75">
      <c r="A224" s="789" t="s">
        <v>105</v>
      </c>
      <c r="B224" s="790"/>
      <c r="C224" s="791"/>
      <c r="D224" s="821">
        <f>SUM(D219:E223)</f>
        <v>0</v>
      </c>
      <c r="E224" s="822"/>
      <c r="F224" s="126"/>
      <c r="G224" s="119"/>
      <c r="H224" s="155"/>
    </row>
    <row r="225" spans="1:8" ht="18.75">
      <c r="A225" s="156"/>
      <c r="B225" s="156"/>
      <c r="C225" s="156"/>
      <c r="D225" s="157"/>
      <c r="E225" s="157"/>
      <c r="F225" s="126"/>
      <c r="G225" s="119"/>
      <c r="H225" s="119"/>
    </row>
    <row r="226" spans="1:8" ht="21" customHeight="1">
      <c r="A226" s="941" t="s">
        <v>118</v>
      </c>
      <c r="B226" s="941"/>
      <c r="C226" s="941"/>
      <c r="D226" s="941"/>
      <c r="E226" s="941"/>
      <c r="F226" s="119"/>
      <c r="G226" s="119"/>
      <c r="H226" s="119"/>
    </row>
    <row r="227" spans="1:8" ht="15.75">
      <c r="A227" s="789" t="s">
        <v>10</v>
      </c>
      <c r="B227" s="790"/>
      <c r="C227" s="791"/>
      <c r="D227" s="927" t="s">
        <v>11</v>
      </c>
      <c r="E227" s="928"/>
      <c r="F227" s="119"/>
      <c r="G227" s="119"/>
      <c r="H227" s="119"/>
    </row>
    <row r="228" spans="1:8" ht="18.75">
      <c r="A228" s="936" t="s">
        <v>85</v>
      </c>
      <c r="B228" s="937"/>
      <c r="C228" s="938"/>
      <c r="D228" s="805">
        <v>0</v>
      </c>
      <c r="E228" s="806"/>
      <c r="F228" s="141"/>
      <c r="G228" s="119"/>
      <c r="H228" s="119"/>
    </row>
    <row r="229" spans="1:8" ht="18.75">
      <c r="A229" s="936" t="s">
        <v>119</v>
      </c>
      <c r="B229" s="937"/>
      <c r="C229" s="938"/>
      <c r="D229" s="805">
        <v>0</v>
      </c>
      <c r="E229" s="806"/>
      <c r="F229" s="119"/>
      <c r="G229" s="119"/>
      <c r="H229" s="119"/>
    </row>
    <row r="230" spans="1:8" ht="18.75">
      <c r="A230" s="936" t="s">
        <v>120</v>
      </c>
      <c r="B230" s="937"/>
      <c r="C230" s="938"/>
      <c r="D230" s="815">
        <f>D224</f>
        <v>0</v>
      </c>
      <c r="E230" s="816"/>
      <c r="F230" s="126"/>
      <c r="G230" s="119"/>
      <c r="H230" s="119"/>
    </row>
    <row r="231" spans="1:8" ht="18.75">
      <c r="A231" s="919" t="s">
        <v>121</v>
      </c>
      <c r="B231" s="920"/>
      <c r="C231" s="921"/>
      <c r="D231" s="821">
        <f>D228+D229-D230</f>
        <v>0</v>
      </c>
      <c r="E231" s="822"/>
      <c r="F231" s="126"/>
      <c r="G231" s="119"/>
      <c r="H231" s="119"/>
    </row>
    <row r="232" spans="1:8" ht="15.75">
      <c r="A232" s="158"/>
      <c r="B232" s="158"/>
      <c r="C232" s="159"/>
      <c r="D232" s="942"/>
      <c r="E232" s="943"/>
      <c r="F232" s="119"/>
      <c r="G232" s="119"/>
      <c r="H232" s="155"/>
    </row>
    <row r="233" spans="1:8" ht="15.75" customHeight="1">
      <c r="A233" s="866" t="s">
        <v>57</v>
      </c>
      <c r="B233" s="866"/>
      <c r="C233" s="133" t="s">
        <v>58</v>
      </c>
      <c r="D233" s="945" t="s">
        <v>57</v>
      </c>
      <c r="E233" s="946"/>
      <c r="F233" s="119"/>
      <c r="G233" s="119"/>
      <c r="H233" s="155"/>
    </row>
    <row r="234" spans="1:8" ht="36.75" customHeight="1">
      <c r="A234" s="869" t="s">
        <v>59</v>
      </c>
      <c r="B234" s="869"/>
      <c r="C234" s="135" t="s">
        <v>60</v>
      </c>
      <c r="D234" s="947" t="s">
        <v>61</v>
      </c>
      <c r="E234" s="948"/>
      <c r="F234" s="119"/>
      <c r="G234" s="119"/>
      <c r="H234" s="155"/>
    </row>
  </sheetData>
  <customSheetViews>
    <customSheetView guid="{4D67ECEB-8567-46A4-915F-4BBFDD1E02FC}" scale="90" topLeftCell="A55">
      <selection activeCell="C75" sqref="C75"/>
      <rowBreaks count="2" manualBreakCount="2">
        <brk id="75" max="16383" man="1"/>
        <brk id="158" max="16383" man="1"/>
      </rowBreaks>
      <colBreaks count="1" manualBreakCount="1">
        <brk id="5" max="1048575" man="1"/>
      </colBreaks>
      <pageMargins left="0.511811024" right="0.511811024" top="0.78740157499999996" bottom="0.78740157499999996" header="0.31496062000000002" footer="0.31496062000000002"/>
      <pageSetup paperSize="9" scale="55" orientation="portrait" r:id="rId1"/>
    </customSheetView>
  </customSheetViews>
  <mergeCells count="435">
    <mergeCell ref="D144:E144"/>
    <mergeCell ref="A186:C186"/>
    <mergeCell ref="D186:E186"/>
    <mergeCell ref="D42:E42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A125:C125"/>
    <mergeCell ref="A126:C126"/>
    <mergeCell ref="D107:E10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25:E125"/>
    <mergeCell ref="D126:E126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D116:E116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A105:C105"/>
    <mergeCell ref="A99:C99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A85:C85"/>
    <mergeCell ref="A86:C86"/>
    <mergeCell ref="A87:C87"/>
    <mergeCell ref="A88:C88"/>
    <mergeCell ref="A98:C98"/>
    <mergeCell ref="A89:C89"/>
    <mergeCell ref="A90:C90"/>
    <mergeCell ref="A50:C50"/>
    <mergeCell ref="A51:C51"/>
    <mergeCell ref="A52:C52"/>
    <mergeCell ref="A53:C53"/>
    <mergeCell ref="A54:C54"/>
    <mergeCell ref="A55:C55"/>
    <mergeCell ref="A57:C57"/>
    <mergeCell ref="A61:C61"/>
    <mergeCell ref="A66:C66"/>
    <mergeCell ref="G5:H5"/>
    <mergeCell ref="G4:H4"/>
    <mergeCell ref="A233:B233"/>
    <mergeCell ref="D233:E233"/>
    <mergeCell ref="A234:B234"/>
    <mergeCell ref="D234:E234"/>
    <mergeCell ref="A1:A5"/>
    <mergeCell ref="A76:A80"/>
    <mergeCell ref="A161:A165"/>
    <mergeCell ref="D2:D3"/>
    <mergeCell ref="D4:D5"/>
    <mergeCell ref="D77:D78"/>
    <mergeCell ref="D79:D80"/>
    <mergeCell ref="D162:D163"/>
    <mergeCell ref="D164:D165"/>
    <mergeCell ref="E2:E3"/>
    <mergeCell ref="E4:E5"/>
    <mergeCell ref="E77:E78"/>
    <mergeCell ref="E79:E80"/>
    <mergeCell ref="E162:E163"/>
    <mergeCell ref="E164:E165"/>
    <mergeCell ref="D8:E9"/>
    <mergeCell ref="A228:C228"/>
    <mergeCell ref="D228:E228"/>
    <mergeCell ref="A229:C229"/>
    <mergeCell ref="D229:E229"/>
    <mergeCell ref="A230:C230"/>
    <mergeCell ref="D230:E230"/>
    <mergeCell ref="A231:C231"/>
    <mergeCell ref="D231:E231"/>
    <mergeCell ref="D232:E232"/>
    <mergeCell ref="A222:C222"/>
    <mergeCell ref="D222:E222"/>
    <mergeCell ref="A223:C223"/>
    <mergeCell ref="D223:E223"/>
    <mergeCell ref="A224:C224"/>
    <mergeCell ref="D224:E224"/>
    <mergeCell ref="A226:E226"/>
    <mergeCell ref="A227:C227"/>
    <mergeCell ref="D227:E227"/>
    <mergeCell ref="A217:C217"/>
    <mergeCell ref="A218:C218"/>
    <mergeCell ref="D218:E218"/>
    <mergeCell ref="A219:C219"/>
    <mergeCell ref="D219:E219"/>
    <mergeCell ref="A220:C220"/>
    <mergeCell ref="D220:E220"/>
    <mergeCell ref="A221:C221"/>
    <mergeCell ref="D221:E221"/>
    <mergeCell ref="A211:C211"/>
    <mergeCell ref="D211:E211"/>
    <mergeCell ref="A212:C212"/>
    <mergeCell ref="D212:E212"/>
    <mergeCell ref="A213:C213"/>
    <mergeCell ref="D213:E213"/>
    <mergeCell ref="A214:C214"/>
    <mergeCell ref="D214:E214"/>
    <mergeCell ref="A215:C215"/>
    <mergeCell ref="D215:E215"/>
    <mergeCell ref="A204:C204"/>
    <mergeCell ref="A205:C205"/>
    <mergeCell ref="A206:C206"/>
    <mergeCell ref="D206:E206"/>
    <mergeCell ref="A209:C209"/>
    <mergeCell ref="D209:E209"/>
    <mergeCell ref="A210:C210"/>
    <mergeCell ref="D210:E210"/>
    <mergeCell ref="D204:E204"/>
    <mergeCell ref="D205:E205"/>
    <mergeCell ref="A198:C198"/>
    <mergeCell ref="D198:E198"/>
    <mergeCell ref="A199:C199"/>
    <mergeCell ref="A201:C201"/>
    <mergeCell ref="D201:E201"/>
    <mergeCell ref="A202:C202"/>
    <mergeCell ref="A203:C203"/>
    <mergeCell ref="D202:E202"/>
    <mergeCell ref="D203:E203"/>
    <mergeCell ref="A192:C192"/>
    <mergeCell ref="D192:E192"/>
    <mergeCell ref="A193:C193"/>
    <mergeCell ref="D193:E193"/>
    <mergeCell ref="A194:C194"/>
    <mergeCell ref="D194:E194"/>
    <mergeCell ref="A195:C195"/>
    <mergeCell ref="D195:E195"/>
    <mergeCell ref="A196:C196"/>
    <mergeCell ref="D196:E196"/>
    <mergeCell ref="A184:C184"/>
    <mergeCell ref="D184:E184"/>
    <mergeCell ref="A185:C185"/>
    <mergeCell ref="D185:E185"/>
    <mergeCell ref="A187:C187"/>
    <mergeCell ref="D187:E187"/>
    <mergeCell ref="A190:C190"/>
    <mergeCell ref="D190:E190"/>
    <mergeCell ref="A191:C191"/>
    <mergeCell ref="D191:E191"/>
    <mergeCell ref="A177:C177"/>
    <mergeCell ref="D177:E177"/>
    <mergeCell ref="A178:C178"/>
    <mergeCell ref="D178:E178"/>
    <mergeCell ref="A179:C179"/>
    <mergeCell ref="D179:E179"/>
    <mergeCell ref="A180:C180"/>
    <mergeCell ref="D180:E180"/>
    <mergeCell ref="A183:C183"/>
    <mergeCell ref="D183:E183"/>
    <mergeCell ref="A170:C170"/>
    <mergeCell ref="D170:E170"/>
    <mergeCell ref="A171:C171"/>
    <mergeCell ref="D171:E171"/>
    <mergeCell ref="A172:C172"/>
    <mergeCell ref="D172:E172"/>
    <mergeCell ref="A173:C173"/>
    <mergeCell ref="D173:E173"/>
    <mergeCell ref="A176:C176"/>
    <mergeCell ref="D176:E176"/>
    <mergeCell ref="B162:C162"/>
    <mergeCell ref="B163:C163"/>
    <mergeCell ref="B164:C164"/>
    <mergeCell ref="B165:C165"/>
    <mergeCell ref="A166:B166"/>
    <mergeCell ref="C166:E166"/>
    <mergeCell ref="A167:B167"/>
    <mergeCell ref="C167:E167"/>
    <mergeCell ref="A169:C169"/>
    <mergeCell ref="D169:E169"/>
    <mergeCell ref="A157:C157"/>
    <mergeCell ref="D157:E157"/>
    <mergeCell ref="D158:E158"/>
    <mergeCell ref="A159:B159"/>
    <mergeCell ref="D159:E159"/>
    <mergeCell ref="A160:B160"/>
    <mergeCell ref="D160:E160"/>
    <mergeCell ref="B161:C161"/>
    <mergeCell ref="D161:E161"/>
    <mergeCell ref="A151:C151"/>
    <mergeCell ref="D151:E151"/>
    <mergeCell ref="A153:C153"/>
    <mergeCell ref="D153:E153"/>
    <mergeCell ref="A154:C154"/>
    <mergeCell ref="D154:E154"/>
    <mergeCell ref="A155:C155"/>
    <mergeCell ref="D155:E155"/>
    <mergeCell ref="A156:C156"/>
    <mergeCell ref="D156:E156"/>
    <mergeCell ref="D152:E152"/>
    <mergeCell ref="A146:C146"/>
    <mergeCell ref="D146:E146"/>
    <mergeCell ref="A147:C147"/>
    <mergeCell ref="D147:E147"/>
    <mergeCell ref="A148:C148"/>
    <mergeCell ref="D148:E148"/>
    <mergeCell ref="A149:C149"/>
    <mergeCell ref="D149:E149"/>
    <mergeCell ref="A150:C150"/>
    <mergeCell ref="D150:E150"/>
    <mergeCell ref="A145:C145"/>
    <mergeCell ref="D145:E145"/>
    <mergeCell ref="A142:C142"/>
    <mergeCell ref="D142:E142"/>
    <mergeCell ref="A143:C143"/>
    <mergeCell ref="D143:E143"/>
    <mergeCell ref="A127:C127"/>
    <mergeCell ref="D127:E127"/>
    <mergeCell ref="A128:C128"/>
    <mergeCell ref="D128:E128"/>
    <mergeCell ref="A129:C129"/>
    <mergeCell ref="A130:C130"/>
    <mergeCell ref="A131:C131"/>
    <mergeCell ref="A144:C144"/>
    <mergeCell ref="D129:E129"/>
    <mergeCell ref="D130:E130"/>
    <mergeCell ref="D131:E131"/>
    <mergeCell ref="D132:E132"/>
    <mergeCell ref="A137:C137"/>
    <mergeCell ref="A138:C138"/>
    <mergeCell ref="A139:C139"/>
    <mergeCell ref="A140:C140"/>
    <mergeCell ref="A141:C141"/>
    <mergeCell ref="A132:C132"/>
    <mergeCell ref="A133:C133"/>
    <mergeCell ref="A134:C134"/>
    <mergeCell ref="A135:C135"/>
    <mergeCell ref="A136:C136"/>
    <mergeCell ref="A101:C101"/>
    <mergeCell ref="D101:E101"/>
    <mergeCell ref="A102:C102"/>
    <mergeCell ref="D102:E102"/>
    <mergeCell ref="A103:C103"/>
    <mergeCell ref="D103:E103"/>
    <mergeCell ref="A104:C104"/>
    <mergeCell ref="D104:E104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D106:E106"/>
    <mergeCell ref="A106:C106"/>
    <mergeCell ref="D105:E105"/>
    <mergeCell ref="A94:C94"/>
    <mergeCell ref="A95:C95"/>
    <mergeCell ref="A96:C96"/>
    <mergeCell ref="A97:C97"/>
    <mergeCell ref="D73:E73"/>
    <mergeCell ref="A74:B74"/>
    <mergeCell ref="D74:E74"/>
    <mergeCell ref="A75:B75"/>
    <mergeCell ref="D75:E75"/>
    <mergeCell ref="B76:C76"/>
    <mergeCell ref="D76:E76"/>
    <mergeCell ref="B80:C80"/>
    <mergeCell ref="A81:B81"/>
    <mergeCell ref="C81:E81"/>
    <mergeCell ref="A82:B82"/>
    <mergeCell ref="C82:E82"/>
    <mergeCell ref="A83:C83"/>
    <mergeCell ref="D83:E83"/>
    <mergeCell ref="A84:C84"/>
    <mergeCell ref="D84:E84"/>
    <mergeCell ref="B78:C78"/>
    <mergeCell ref="B77:C77"/>
    <mergeCell ref="A69:C69"/>
    <mergeCell ref="D69:E69"/>
    <mergeCell ref="A70:C70"/>
    <mergeCell ref="A71:C71"/>
    <mergeCell ref="D70:E70"/>
    <mergeCell ref="D71:E71"/>
    <mergeCell ref="A91:C91"/>
    <mergeCell ref="A92:C92"/>
    <mergeCell ref="A93:C93"/>
    <mergeCell ref="A72:C72"/>
    <mergeCell ref="D52:E52"/>
    <mergeCell ref="D53:E53"/>
    <mergeCell ref="D54:E54"/>
    <mergeCell ref="D55:E55"/>
    <mergeCell ref="A56:C56"/>
    <mergeCell ref="D66:E66"/>
    <mergeCell ref="A67:C67"/>
    <mergeCell ref="D67:E67"/>
    <mergeCell ref="A68:C68"/>
    <mergeCell ref="D68:E68"/>
    <mergeCell ref="D61:E61"/>
    <mergeCell ref="A62:C62"/>
    <mergeCell ref="D62:E62"/>
    <mergeCell ref="A63:C63"/>
    <mergeCell ref="D63:E63"/>
    <mergeCell ref="A64:C64"/>
    <mergeCell ref="D64:E64"/>
    <mergeCell ref="A65:C65"/>
    <mergeCell ref="D65:E65"/>
    <mergeCell ref="D41:E41"/>
    <mergeCell ref="A43:C43"/>
    <mergeCell ref="D43:E43"/>
    <mergeCell ref="A44:C44"/>
    <mergeCell ref="D44:E44"/>
    <mergeCell ref="D72:E72"/>
    <mergeCell ref="A58:C58"/>
    <mergeCell ref="D58:E58"/>
    <mergeCell ref="A59:C59"/>
    <mergeCell ref="D59:E59"/>
    <mergeCell ref="A60:C60"/>
    <mergeCell ref="D60:E60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D50:E50"/>
    <mergeCell ref="D51:E51"/>
    <mergeCell ref="A31:C31"/>
    <mergeCell ref="D31:E31"/>
    <mergeCell ref="A32:C32"/>
    <mergeCell ref="D32:E32"/>
    <mergeCell ref="A33:C33"/>
    <mergeCell ref="D33:E33"/>
    <mergeCell ref="A34:C34"/>
    <mergeCell ref="D34:E34"/>
    <mergeCell ref="D57:E57"/>
    <mergeCell ref="A42:C42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D56:E56"/>
    <mergeCell ref="A40:C40"/>
    <mergeCell ref="D40:E40"/>
    <mergeCell ref="A41:C41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21:C21"/>
    <mergeCell ref="A22:C22"/>
    <mergeCell ref="D22:E22"/>
    <mergeCell ref="A23:C23"/>
    <mergeCell ref="D23:E23"/>
    <mergeCell ref="A24:C24"/>
    <mergeCell ref="D24:E24"/>
    <mergeCell ref="A25:C25"/>
    <mergeCell ref="D25:E2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100:C100"/>
    <mergeCell ref="D100:E100"/>
    <mergeCell ref="B1:C1"/>
    <mergeCell ref="D1:E1"/>
    <mergeCell ref="B2:C2"/>
    <mergeCell ref="B3:C3"/>
    <mergeCell ref="B5:C5"/>
    <mergeCell ref="A6:B6"/>
    <mergeCell ref="A7:B7"/>
    <mergeCell ref="A8:C8"/>
    <mergeCell ref="A9:C9"/>
    <mergeCell ref="C7:D7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</mergeCells>
  <pageMargins left="0.511811024" right="0.511811024" top="0.78740157499999996" bottom="0.78740157499999996" header="0.31496062000000002" footer="0.31496062000000002"/>
  <pageSetup paperSize="9" scale="49" orientation="portrait" horizontalDpi="300" verticalDpi="300" r:id="rId2"/>
  <rowBreaks count="2" manualBreakCount="2">
    <brk id="75" max="4" man="1"/>
    <brk id="160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  <pageSetUpPr fitToPage="1"/>
  </sheetPr>
  <dimension ref="A1:P78"/>
  <sheetViews>
    <sheetView zoomScale="80" zoomScaleNormal="80" workbookViewId="0">
      <selection activeCell="D2" sqref="D2:D78"/>
    </sheetView>
  </sheetViews>
  <sheetFormatPr defaultColWidth="9" defaultRowHeight="15.75"/>
  <cols>
    <col min="1" max="1" width="17.85546875" style="268" customWidth="1"/>
    <col min="2" max="2" width="21" style="268" customWidth="1"/>
    <col min="3" max="3" width="14.42578125" style="269" customWidth="1"/>
    <col min="4" max="4" width="43.85546875" style="269" customWidth="1"/>
    <col min="5" max="6" width="10.28515625" style="273" customWidth="1"/>
    <col min="7" max="7" width="10.85546875" style="273" customWidth="1"/>
    <col min="8" max="8" width="10.140625" style="270" customWidth="1"/>
    <col min="9" max="9" width="16" style="270" customWidth="1"/>
    <col min="10" max="10" width="10.7109375" style="271" customWidth="1"/>
    <col min="11" max="11" width="9.42578125" style="271" customWidth="1"/>
    <col min="12" max="12" width="11.28515625" style="271" customWidth="1"/>
    <col min="13" max="13" width="11.140625" style="271" customWidth="1"/>
    <col min="14" max="14" width="10.7109375" style="271" customWidth="1"/>
    <col min="15" max="15" width="10.85546875" style="271" customWidth="1"/>
    <col min="16" max="16" width="9.7109375" style="271" customWidth="1"/>
    <col min="17" max="17" width="14.85546875" style="272" customWidth="1"/>
    <col min="18" max="18" width="13.85546875" style="272" customWidth="1"/>
    <col min="19" max="240" width="9.140625" style="272" customWidth="1"/>
    <col min="241" max="241" width="9" style="272"/>
    <col min="242" max="242" width="6.5703125" style="272" customWidth="1"/>
    <col min="243" max="243" width="79.5703125" style="272" customWidth="1"/>
    <col min="244" max="244" width="23.5703125" style="272" customWidth="1"/>
    <col min="245" max="245" width="27.85546875" style="272" customWidth="1"/>
    <col min="246" max="246" width="22.28515625" style="272" customWidth="1"/>
    <col min="247" max="247" width="23.5703125" style="272" customWidth="1"/>
    <col min="248" max="248" width="39" style="272" customWidth="1"/>
    <col min="249" max="249" width="36.42578125" style="272" customWidth="1"/>
    <col min="250" max="250" width="8" style="272" customWidth="1"/>
    <col min="251" max="251" width="15.5703125" style="272" customWidth="1"/>
    <col min="252" max="252" width="17.28515625" style="272" customWidth="1"/>
    <col min="253" max="253" width="18.85546875" style="272" customWidth="1"/>
    <col min="254" max="254" width="81" style="272" customWidth="1"/>
    <col min="255" max="255" width="14.85546875" style="272" customWidth="1"/>
    <col min="256" max="256" width="15.7109375" style="272" customWidth="1"/>
    <col min="257" max="257" width="17.5703125" style="272" customWidth="1"/>
    <col min="258" max="258" width="18.42578125" style="272" customWidth="1"/>
    <col min="259" max="259" width="16.5703125" style="272" customWidth="1"/>
    <col min="260" max="260" width="17.7109375" style="272" customWidth="1"/>
    <col min="261" max="261" width="17.85546875" style="272" customWidth="1"/>
    <col min="262" max="262" width="18.42578125" style="272" customWidth="1"/>
    <col min="263" max="263" width="15.42578125" style="272" customWidth="1"/>
    <col min="264" max="264" width="14.5703125" style="272" customWidth="1"/>
    <col min="265" max="265" width="15" style="272" customWidth="1"/>
    <col min="266" max="266" width="6.7109375" style="272" customWidth="1"/>
    <col min="267" max="267" width="14.28515625" style="272" customWidth="1"/>
    <col min="268" max="268" width="17.5703125" style="272" customWidth="1"/>
    <col min="269" max="269" width="27.7109375" style="272" customWidth="1"/>
    <col min="270" max="272" width="9.140625" style="272" customWidth="1"/>
    <col min="273" max="273" width="14.85546875" style="272" customWidth="1"/>
    <col min="274" max="274" width="13.85546875" style="272" customWidth="1"/>
    <col min="275" max="496" width="9.140625" style="272" customWidth="1"/>
    <col min="497" max="497" width="9" style="272"/>
    <col min="498" max="498" width="6.5703125" style="272" customWidth="1"/>
    <col min="499" max="499" width="79.5703125" style="272" customWidth="1"/>
    <col min="500" max="500" width="23.5703125" style="272" customWidth="1"/>
    <col min="501" max="501" width="27.85546875" style="272" customWidth="1"/>
    <col min="502" max="502" width="22.28515625" style="272" customWidth="1"/>
    <col min="503" max="503" width="23.5703125" style="272" customWidth="1"/>
    <col min="504" max="504" width="39" style="272" customWidth="1"/>
    <col min="505" max="505" width="36.42578125" style="272" customWidth="1"/>
    <col min="506" max="506" width="8" style="272" customWidth="1"/>
    <col min="507" max="507" width="15.5703125" style="272" customWidth="1"/>
    <col min="508" max="508" width="17.28515625" style="272" customWidth="1"/>
    <col min="509" max="509" width="18.85546875" style="272" customWidth="1"/>
    <col min="510" max="510" width="81" style="272" customWidth="1"/>
    <col min="511" max="511" width="14.85546875" style="272" customWidth="1"/>
    <col min="512" max="512" width="15.7109375" style="272" customWidth="1"/>
    <col min="513" max="513" width="17.5703125" style="272" customWidth="1"/>
    <col min="514" max="514" width="18.42578125" style="272" customWidth="1"/>
    <col min="515" max="515" width="16.5703125" style="272" customWidth="1"/>
    <col min="516" max="516" width="17.7109375" style="272" customWidth="1"/>
    <col min="517" max="517" width="17.85546875" style="272" customWidth="1"/>
    <col min="518" max="518" width="18.42578125" style="272" customWidth="1"/>
    <col min="519" max="519" width="15.42578125" style="272" customWidth="1"/>
    <col min="520" max="520" width="14.5703125" style="272" customWidth="1"/>
    <col min="521" max="521" width="15" style="272" customWidth="1"/>
    <col min="522" max="522" width="6.7109375" style="272" customWidth="1"/>
    <col min="523" max="523" width="14.28515625" style="272" customWidth="1"/>
    <col min="524" max="524" width="17.5703125" style="272" customWidth="1"/>
    <col min="525" max="525" width="27.7109375" style="272" customWidth="1"/>
    <col min="526" max="528" width="9.140625" style="272" customWidth="1"/>
    <col min="529" max="529" width="14.85546875" style="272" customWidth="1"/>
    <col min="530" max="530" width="13.85546875" style="272" customWidth="1"/>
    <col min="531" max="752" width="9.140625" style="272" customWidth="1"/>
    <col min="753" max="753" width="9" style="272"/>
    <col min="754" max="754" width="6.5703125" style="272" customWidth="1"/>
    <col min="755" max="755" width="79.5703125" style="272" customWidth="1"/>
    <col min="756" max="756" width="23.5703125" style="272" customWidth="1"/>
    <col min="757" max="757" width="27.85546875" style="272" customWidth="1"/>
    <col min="758" max="758" width="22.28515625" style="272" customWidth="1"/>
    <col min="759" max="759" width="23.5703125" style="272" customWidth="1"/>
    <col min="760" max="760" width="39" style="272" customWidth="1"/>
    <col min="761" max="761" width="36.42578125" style="272" customWidth="1"/>
    <col min="762" max="762" width="8" style="272" customWidth="1"/>
    <col min="763" max="763" width="15.5703125" style="272" customWidth="1"/>
    <col min="764" max="764" width="17.28515625" style="272" customWidth="1"/>
    <col min="765" max="765" width="18.85546875" style="272" customWidth="1"/>
    <col min="766" max="766" width="81" style="272" customWidth="1"/>
    <col min="767" max="767" width="14.85546875" style="272" customWidth="1"/>
    <col min="768" max="768" width="15.7109375" style="272" customWidth="1"/>
    <col min="769" max="769" width="17.5703125" style="272" customWidth="1"/>
    <col min="770" max="770" width="18.42578125" style="272" customWidth="1"/>
    <col min="771" max="771" width="16.5703125" style="272" customWidth="1"/>
    <col min="772" max="772" width="17.7109375" style="272" customWidth="1"/>
    <col min="773" max="773" width="17.85546875" style="272" customWidth="1"/>
    <col min="774" max="774" width="18.42578125" style="272" customWidth="1"/>
    <col min="775" max="775" width="15.42578125" style="272" customWidth="1"/>
    <col min="776" max="776" width="14.5703125" style="272" customWidth="1"/>
    <col min="777" max="777" width="15" style="272" customWidth="1"/>
    <col min="778" max="778" width="6.7109375" style="272" customWidth="1"/>
    <col min="779" max="779" width="14.28515625" style="272" customWidth="1"/>
    <col min="780" max="780" width="17.5703125" style="272" customWidth="1"/>
    <col min="781" max="781" width="27.7109375" style="272" customWidth="1"/>
    <col min="782" max="784" width="9.140625" style="272" customWidth="1"/>
    <col min="785" max="785" width="14.85546875" style="272" customWidth="1"/>
    <col min="786" max="786" width="13.85546875" style="272" customWidth="1"/>
    <col min="787" max="1008" width="9.140625" style="272" customWidth="1"/>
    <col min="1009" max="1009" width="9" style="272"/>
    <col min="1010" max="1010" width="6.5703125" style="272" customWidth="1"/>
    <col min="1011" max="1011" width="79.5703125" style="272" customWidth="1"/>
    <col min="1012" max="1012" width="23.5703125" style="272" customWidth="1"/>
    <col min="1013" max="1013" width="27.85546875" style="272" customWidth="1"/>
    <col min="1014" max="1014" width="22.28515625" style="272" customWidth="1"/>
    <col min="1015" max="1015" width="23.5703125" style="272" customWidth="1"/>
    <col min="1016" max="1016" width="39" style="272" customWidth="1"/>
    <col min="1017" max="1017" width="36.42578125" style="272" customWidth="1"/>
    <col min="1018" max="1018" width="8" style="272" customWidth="1"/>
    <col min="1019" max="1019" width="15.5703125" style="272" customWidth="1"/>
    <col min="1020" max="1020" width="17.28515625" style="272" customWidth="1"/>
    <col min="1021" max="1021" width="18.85546875" style="272" customWidth="1"/>
    <col min="1022" max="1022" width="81" style="272" customWidth="1"/>
    <col min="1023" max="1023" width="14.85546875" style="272" customWidth="1"/>
    <col min="1024" max="1024" width="15.7109375" style="272" customWidth="1"/>
    <col min="1025" max="1025" width="17.5703125" style="272" customWidth="1"/>
    <col min="1026" max="1026" width="18.42578125" style="272" customWidth="1"/>
    <col min="1027" max="1027" width="16.5703125" style="272" customWidth="1"/>
    <col min="1028" max="1028" width="17.7109375" style="272" customWidth="1"/>
    <col min="1029" max="1029" width="17.85546875" style="272" customWidth="1"/>
    <col min="1030" max="1030" width="18.42578125" style="272" customWidth="1"/>
    <col min="1031" max="1031" width="15.42578125" style="272" customWidth="1"/>
    <col min="1032" max="1032" width="14.5703125" style="272" customWidth="1"/>
    <col min="1033" max="1033" width="15" style="272" customWidth="1"/>
    <col min="1034" max="1034" width="6.7109375" style="272" customWidth="1"/>
    <col min="1035" max="1035" width="14.28515625" style="272" customWidth="1"/>
    <col min="1036" max="1036" width="17.5703125" style="272" customWidth="1"/>
    <col min="1037" max="1037" width="27.7109375" style="272" customWidth="1"/>
    <col min="1038" max="1040" width="9.140625" style="272" customWidth="1"/>
    <col min="1041" max="1041" width="14.85546875" style="272" customWidth="1"/>
    <col min="1042" max="1042" width="13.85546875" style="272" customWidth="1"/>
    <col min="1043" max="1264" width="9.140625" style="272" customWidth="1"/>
    <col min="1265" max="1265" width="9" style="272"/>
    <col min="1266" max="1266" width="6.5703125" style="272" customWidth="1"/>
    <col min="1267" max="1267" width="79.5703125" style="272" customWidth="1"/>
    <col min="1268" max="1268" width="23.5703125" style="272" customWidth="1"/>
    <col min="1269" max="1269" width="27.85546875" style="272" customWidth="1"/>
    <col min="1270" max="1270" width="22.28515625" style="272" customWidth="1"/>
    <col min="1271" max="1271" width="23.5703125" style="272" customWidth="1"/>
    <col min="1272" max="1272" width="39" style="272" customWidth="1"/>
    <col min="1273" max="1273" width="36.42578125" style="272" customWidth="1"/>
    <col min="1274" max="1274" width="8" style="272" customWidth="1"/>
    <col min="1275" max="1275" width="15.5703125" style="272" customWidth="1"/>
    <col min="1276" max="1276" width="17.28515625" style="272" customWidth="1"/>
    <col min="1277" max="1277" width="18.85546875" style="272" customWidth="1"/>
    <col min="1278" max="1278" width="81" style="272" customWidth="1"/>
    <col min="1279" max="1279" width="14.85546875" style="272" customWidth="1"/>
    <col min="1280" max="1280" width="15.7109375" style="272" customWidth="1"/>
    <col min="1281" max="1281" width="17.5703125" style="272" customWidth="1"/>
    <col min="1282" max="1282" width="18.42578125" style="272" customWidth="1"/>
    <col min="1283" max="1283" width="16.5703125" style="272" customWidth="1"/>
    <col min="1284" max="1284" width="17.7109375" style="272" customWidth="1"/>
    <col min="1285" max="1285" width="17.85546875" style="272" customWidth="1"/>
    <col min="1286" max="1286" width="18.42578125" style="272" customWidth="1"/>
    <col min="1287" max="1287" width="15.42578125" style="272" customWidth="1"/>
    <col min="1288" max="1288" width="14.5703125" style="272" customWidth="1"/>
    <col min="1289" max="1289" width="15" style="272" customWidth="1"/>
    <col min="1290" max="1290" width="6.7109375" style="272" customWidth="1"/>
    <col min="1291" max="1291" width="14.28515625" style="272" customWidth="1"/>
    <col min="1292" max="1292" width="17.5703125" style="272" customWidth="1"/>
    <col min="1293" max="1293" width="27.7109375" style="272" customWidth="1"/>
    <col min="1294" max="1296" width="9.140625" style="272" customWidth="1"/>
    <col min="1297" max="1297" width="14.85546875" style="272" customWidth="1"/>
    <col min="1298" max="1298" width="13.85546875" style="272" customWidth="1"/>
    <col min="1299" max="1520" width="9.140625" style="272" customWidth="1"/>
    <col min="1521" max="1521" width="9" style="272"/>
    <col min="1522" max="1522" width="6.5703125" style="272" customWidth="1"/>
    <col min="1523" max="1523" width="79.5703125" style="272" customWidth="1"/>
    <col min="1524" max="1524" width="23.5703125" style="272" customWidth="1"/>
    <col min="1525" max="1525" width="27.85546875" style="272" customWidth="1"/>
    <col min="1526" max="1526" width="22.28515625" style="272" customWidth="1"/>
    <col min="1527" max="1527" width="23.5703125" style="272" customWidth="1"/>
    <col min="1528" max="1528" width="39" style="272" customWidth="1"/>
    <col min="1529" max="1529" width="36.42578125" style="272" customWidth="1"/>
    <col min="1530" max="1530" width="8" style="272" customWidth="1"/>
    <col min="1531" max="1531" width="15.5703125" style="272" customWidth="1"/>
    <col min="1532" max="1532" width="17.28515625" style="272" customWidth="1"/>
    <col min="1533" max="1533" width="18.85546875" style="272" customWidth="1"/>
    <col min="1534" max="1534" width="81" style="272" customWidth="1"/>
    <col min="1535" max="1535" width="14.85546875" style="272" customWidth="1"/>
    <col min="1536" max="1536" width="15.7109375" style="272" customWidth="1"/>
    <col min="1537" max="1537" width="17.5703125" style="272" customWidth="1"/>
    <col min="1538" max="1538" width="18.42578125" style="272" customWidth="1"/>
    <col min="1539" max="1539" width="16.5703125" style="272" customWidth="1"/>
    <col min="1540" max="1540" width="17.7109375" style="272" customWidth="1"/>
    <col min="1541" max="1541" width="17.85546875" style="272" customWidth="1"/>
    <col min="1542" max="1542" width="18.42578125" style="272" customWidth="1"/>
    <col min="1543" max="1543" width="15.42578125" style="272" customWidth="1"/>
    <col min="1544" max="1544" width="14.5703125" style="272" customWidth="1"/>
    <col min="1545" max="1545" width="15" style="272" customWidth="1"/>
    <col min="1546" max="1546" width="6.7109375" style="272" customWidth="1"/>
    <col min="1547" max="1547" width="14.28515625" style="272" customWidth="1"/>
    <col min="1548" max="1548" width="17.5703125" style="272" customWidth="1"/>
    <col min="1549" max="1549" width="27.7109375" style="272" customWidth="1"/>
    <col min="1550" max="1552" width="9.140625" style="272" customWidth="1"/>
    <col min="1553" max="1553" width="14.85546875" style="272" customWidth="1"/>
    <col min="1554" max="1554" width="13.85546875" style="272" customWidth="1"/>
    <col min="1555" max="1776" width="9.140625" style="272" customWidth="1"/>
    <col min="1777" max="1777" width="9" style="272"/>
    <col min="1778" max="1778" width="6.5703125" style="272" customWidth="1"/>
    <col min="1779" max="1779" width="79.5703125" style="272" customWidth="1"/>
    <col min="1780" max="1780" width="23.5703125" style="272" customWidth="1"/>
    <col min="1781" max="1781" width="27.85546875" style="272" customWidth="1"/>
    <col min="1782" max="1782" width="22.28515625" style="272" customWidth="1"/>
    <col min="1783" max="1783" width="23.5703125" style="272" customWidth="1"/>
    <col min="1784" max="1784" width="39" style="272" customWidth="1"/>
    <col min="1785" max="1785" width="36.42578125" style="272" customWidth="1"/>
    <col min="1786" max="1786" width="8" style="272" customWidth="1"/>
    <col min="1787" max="1787" width="15.5703125" style="272" customWidth="1"/>
    <col min="1788" max="1788" width="17.28515625" style="272" customWidth="1"/>
    <col min="1789" max="1789" width="18.85546875" style="272" customWidth="1"/>
    <col min="1790" max="1790" width="81" style="272" customWidth="1"/>
    <col min="1791" max="1791" width="14.85546875" style="272" customWidth="1"/>
    <col min="1792" max="1792" width="15.7109375" style="272" customWidth="1"/>
    <col min="1793" max="1793" width="17.5703125" style="272" customWidth="1"/>
    <col min="1794" max="1794" width="18.42578125" style="272" customWidth="1"/>
    <col min="1795" max="1795" width="16.5703125" style="272" customWidth="1"/>
    <col min="1796" max="1796" width="17.7109375" style="272" customWidth="1"/>
    <col min="1797" max="1797" width="17.85546875" style="272" customWidth="1"/>
    <col min="1798" max="1798" width="18.42578125" style="272" customWidth="1"/>
    <col min="1799" max="1799" width="15.42578125" style="272" customWidth="1"/>
    <col min="1800" max="1800" width="14.5703125" style="272" customWidth="1"/>
    <col min="1801" max="1801" width="15" style="272" customWidth="1"/>
    <col min="1802" max="1802" width="6.7109375" style="272" customWidth="1"/>
    <col min="1803" max="1803" width="14.28515625" style="272" customWidth="1"/>
    <col min="1804" max="1804" width="17.5703125" style="272" customWidth="1"/>
    <col min="1805" max="1805" width="27.7109375" style="272" customWidth="1"/>
    <col min="1806" max="1808" width="9.140625" style="272" customWidth="1"/>
    <col min="1809" max="1809" width="14.85546875" style="272" customWidth="1"/>
    <col min="1810" max="1810" width="13.85546875" style="272" customWidth="1"/>
    <col min="1811" max="2032" width="9.140625" style="272" customWidth="1"/>
    <col min="2033" max="2033" width="9" style="272"/>
    <col min="2034" max="2034" width="6.5703125" style="272" customWidth="1"/>
    <col min="2035" max="2035" width="79.5703125" style="272" customWidth="1"/>
    <col min="2036" max="2036" width="23.5703125" style="272" customWidth="1"/>
    <col min="2037" max="2037" width="27.85546875" style="272" customWidth="1"/>
    <col min="2038" max="2038" width="22.28515625" style="272" customWidth="1"/>
    <col min="2039" max="2039" width="23.5703125" style="272" customWidth="1"/>
    <col min="2040" max="2040" width="39" style="272" customWidth="1"/>
    <col min="2041" max="2041" width="36.42578125" style="272" customWidth="1"/>
    <col min="2042" max="2042" width="8" style="272" customWidth="1"/>
    <col min="2043" max="2043" width="15.5703125" style="272" customWidth="1"/>
    <col min="2044" max="2044" width="17.28515625" style="272" customWidth="1"/>
    <col min="2045" max="2045" width="18.85546875" style="272" customWidth="1"/>
    <col min="2046" max="2046" width="81" style="272" customWidth="1"/>
    <col min="2047" max="2047" width="14.85546875" style="272" customWidth="1"/>
    <col min="2048" max="2048" width="15.7109375" style="272" customWidth="1"/>
    <col min="2049" max="2049" width="17.5703125" style="272" customWidth="1"/>
    <col min="2050" max="2050" width="18.42578125" style="272" customWidth="1"/>
    <col min="2051" max="2051" width="16.5703125" style="272" customWidth="1"/>
    <col min="2052" max="2052" width="17.7109375" style="272" customWidth="1"/>
    <col min="2053" max="2053" width="17.85546875" style="272" customWidth="1"/>
    <col min="2054" max="2054" width="18.42578125" style="272" customWidth="1"/>
    <col min="2055" max="2055" width="15.42578125" style="272" customWidth="1"/>
    <col min="2056" max="2056" width="14.5703125" style="272" customWidth="1"/>
    <col min="2057" max="2057" width="15" style="272" customWidth="1"/>
    <col min="2058" max="2058" width="6.7109375" style="272" customWidth="1"/>
    <col min="2059" max="2059" width="14.28515625" style="272" customWidth="1"/>
    <col min="2060" max="2060" width="17.5703125" style="272" customWidth="1"/>
    <col min="2061" max="2061" width="27.7109375" style="272" customWidth="1"/>
    <col min="2062" max="2064" width="9.140625" style="272" customWidth="1"/>
    <col min="2065" max="2065" width="14.85546875" style="272" customWidth="1"/>
    <col min="2066" max="2066" width="13.85546875" style="272" customWidth="1"/>
    <col min="2067" max="2288" width="9.140625" style="272" customWidth="1"/>
    <col min="2289" max="2289" width="9" style="272"/>
    <col min="2290" max="2290" width="6.5703125" style="272" customWidth="1"/>
    <col min="2291" max="2291" width="79.5703125" style="272" customWidth="1"/>
    <col min="2292" max="2292" width="23.5703125" style="272" customWidth="1"/>
    <col min="2293" max="2293" width="27.85546875" style="272" customWidth="1"/>
    <col min="2294" max="2294" width="22.28515625" style="272" customWidth="1"/>
    <col min="2295" max="2295" width="23.5703125" style="272" customWidth="1"/>
    <col min="2296" max="2296" width="39" style="272" customWidth="1"/>
    <col min="2297" max="2297" width="36.42578125" style="272" customWidth="1"/>
    <col min="2298" max="2298" width="8" style="272" customWidth="1"/>
    <col min="2299" max="2299" width="15.5703125" style="272" customWidth="1"/>
    <col min="2300" max="2300" width="17.28515625" style="272" customWidth="1"/>
    <col min="2301" max="2301" width="18.85546875" style="272" customWidth="1"/>
    <col min="2302" max="2302" width="81" style="272" customWidth="1"/>
    <col min="2303" max="2303" width="14.85546875" style="272" customWidth="1"/>
    <col min="2304" max="2304" width="15.7109375" style="272" customWidth="1"/>
    <col min="2305" max="2305" width="17.5703125" style="272" customWidth="1"/>
    <col min="2306" max="2306" width="18.42578125" style="272" customWidth="1"/>
    <col min="2307" max="2307" width="16.5703125" style="272" customWidth="1"/>
    <col min="2308" max="2308" width="17.7109375" style="272" customWidth="1"/>
    <col min="2309" max="2309" width="17.85546875" style="272" customWidth="1"/>
    <col min="2310" max="2310" width="18.42578125" style="272" customWidth="1"/>
    <col min="2311" max="2311" width="15.42578125" style="272" customWidth="1"/>
    <col min="2312" max="2312" width="14.5703125" style="272" customWidth="1"/>
    <col min="2313" max="2313" width="15" style="272" customWidth="1"/>
    <col min="2314" max="2314" width="6.7109375" style="272" customWidth="1"/>
    <col min="2315" max="2315" width="14.28515625" style="272" customWidth="1"/>
    <col min="2316" max="2316" width="17.5703125" style="272" customWidth="1"/>
    <col min="2317" max="2317" width="27.7109375" style="272" customWidth="1"/>
    <col min="2318" max="2320" width="9.140625" style="272" customWidth="1"/>
    <col min="2321" max="2321" width="14.85546875" style="272" customWidth="1"/>
    <col min="2322" max="2322" width="13.85546875" style="272" customWidth="1"/>
    <col min="2323" max="2544" width="9.140625" style="272" customWidth="1"/>
    <col min="2545" max="2545" width="9" style="272"/>
    <col min="2546" max="2546" width="6.5703125" style="272" customWidth="1"/>
    <col min="2547" max="2547" width="79.5703125" style="272" customWidth="1"/>
    <col min="2548" max="2548" width="23.5703125" style="272" customWidth="1"/>
    <col min="2549" max="2549" width="27.85546875" style="272" customWidth="1"/>
    <col min="2550" max="2550" width="22.28515625" style="272" customWidth="1"/>
    <col min="2551" max="2551" width="23.5703125" style="272" customWidth="1"/>
    <col min="2552" max="2552" width="39" style="272" customWidth="1"/>
    <col min="2553" max="2553" width="36.42578125" style="272" customWidth="1"/>
    <col min="2554" max="2554" width="8" style="272" customWidth="1"/>
    <col min="2555" max="2555" width="15.5703125" style="272" customWidth="1"/>
    <col min="2556" max="2556" width="17.28515625" style="272" customWidth="1"/>
    <col min="2557" max="2557" width="18.85546875" style="272" customWidth="1"/>
    <col min="2558" max="2558" width="81" style="272" customWidth="1"/>
    <col min="2559" max="2559" width="14.85546875" style="272" customWidth="1"/>
    <col min="2560" max="2560" width="15.7109375" style="272" customWidth="1"/>
    <col min="2561" max="2561" width="17.5703125" style="272" customWidth="1"/>
    <col min="2562" max="2562" width="18.42578125" style="272" customWidth="1"/>
    <col min="2563" max="2563" width="16.5703125" style="272" customWidth="1"/>
    <col min="2564" max="2564" width="17.7109375" style="272" customWidth="1"/>
    <col min="2565" max="2565" width="17.85546875" style="272" customWidth="1"/>
    <col min="2566" max="2566" width="18.42578125" style="272" customWidth="1"/>
    <col min="2567" max="2567" width="15.42578125" style="272" customWidth="1"/>
    <col min="2568" max="2568" width="14.5703125" style="272" customWidth="1"/>
    <col min="2569" max="2569" width="15" style="272" customWidth="1"/>
    <col min="2570" max="2570" width="6.7109375" style="272" customWidth="1"/>
    <col min="2571" max="2571" width="14.28515625" style="272" customWidth="1"/>
    <col min="2572" max="2572" width="17.5703125" style="272" customWidth="1"/>
    <col min="2573" max="2573" width="27.7109375" style="272" customWidth="1"/>
    <col min="2574" max="2576" width="9.140625" style="272" customWidth="1"/>
    <col min="2577" max="2577" width="14.85546875" style="272" customWidth="1"/>
    <col min="2578" max="2578" width="13.85546875" style="272" customWidth="1"/>
    <col min="2579" max="2800" width="9.140625" style="272" customWidth="1"/>
    <col min="2801" max="2801" width="9" style="272"/>
    <col min="2802" max="2802" width="6.5703125" style="272" customWidth="1"/>
    <col min="2803" max="2803" width="79.5703125" style="272" customWidth="1"/>
    <col min="2804" max="2804" width="23.5703125" style="272" customWidth="1"/>
    <col min="2805" max="2805" width="27.85546875" style="272" customWidth="1"/>
    <col min="2806" max="2806" width="22.28515625" style="272" customWidth="1"/>
    <col min="2807" max="2807" width="23.5703125" style="272" customWidth="1"/>
    <col min="2808" max="2808" width="39" style="272" customWidth="1"/>
    <col min="2809" max="2809" width="36.42578125" style="272" customWidth="1"/>
    <col min="2810" max="2810" width="8" style="272" customWidth="1"/>
    <col min="2811" max="2811" width="15.5703125" style="272" customWidth="1"/>
    <col min="2812" max="2812" width="17.28515625" style="272" customWidth="1"/>
    <col min="2813" max="2813" width="18.85546875" style="272" customWidth="1"/>
    <col min="2814" max="2814" width="81" style="272" customWidth="1"/>
    <col min="2815" max="2815" width="14.85546875" style="272" customWidth="1"/>
    <col min="2816" max="2816" width="15.7109375" style="272" customWidth="1"/>
    <col min="2817" max="2817" width="17.5703125" style="272" customWidth="1"/>
    <col min="2818" max="2818" width="18.42578125" style="272" customWidth="1"/>
    <col min="2819" max="2819" width="16.5703125" style="272" customWidth="1"/>
    <col min="2820" max="2820" width="17.7109375" style="272" customWidth="1"/>
    <col min="2821" max="2821" width="17.85546875" style="272" customWidth="1"/>
    <col min="2822" max="2822" width="18.42578125" style="272" customWidth="1"/>
    <col min="2823" max="2823" width="15.42578125" style="272" customWidth="1"/>
    <col min="2824" max="2824" width="14.5703125" style="272" customWidth="1"/>
    <col min="2825" max="2825" width="15" style="272" customWidth="1"/>
    <col min="2826" max="2826" width="6.7109375" style="272" customWidth="1"/>
    <col min="2827" max="2827" width="14.28515625" style="272" customWidth="1"/>
    <col min="2828" max="2828" width="17.5703125" style="272" customWidth="1"/>
    <col min="2829" max="2829" width="27.7109375" style="272" customWidth="1"/>
    <col min="2830" max="2832" width="9.140625" style="272" customWidth="1"/>
    <col min="2833" max="2833" width="14.85546875" style="272" customWidth="1"/>
    <col min="2834" max="2834" width="13.85546875" style="272" customWidth="1"/>
    <col min="2835" max="3056" width="9.140625" style="272" customWidth="1"/>
    <col min="3057" max="3057" width="9" style="272"/>
    <col min="3058" max="3058" width="6.5703125" style="272" customWidth="1"/>
    <col min="3059" max="3059" width="79.5703125" style="272" customWidth="1"/>
    <col min="3060" max="3060" width="23.5703125" style="272" customWidth="1"/>
    <col min="3061" max="3061" width="27.85546875" style="272" customWidth="1"/>
    <col min="3062" max="3062" width="22.28515625" style="272" customWidth="1"/>
    <col min="3063" max="3063" width="23.5703125" style="272" customWidth="1"/>
    <col min="3064" max="3064" width="39" style="272" customWidth="1"/>
    <col min="3065" max="3065" width="36.42578125" style="272" customWidth="1"/>
    <col min="3066" max="3066" width="8" style="272" customWidth="1"/>
    <col min="3067" max="3067" width="15.5703125" style="272" customWidth="1"/>
    <col min="3068" max="3068" width="17.28515625" style="272" customWidth="1"/>
    <col min="3069" max="3069" width="18.85546875" style="272" customWidth="1"/>
    <col min="3070" max="3070" width="81" style="272" customWidth="1"/>
    <col min="3071" max="3071" width="14.85546875" style="272" customWidth="1"/>
    <col min="3072" max="3072" width="15.7109375" style="272" customWidth="1"/>
    <col min="3073" max="3073" width="17.5703125" style="272" customWidth="1"/>
    <col min="3074" max="3074" width="18.42578125" style="272" customWidth="1"/>
    <col min="3075" max="3075" width="16.5703125" style="272" customWidth="1"/>
    <col min="3076" max="3076" width="17.7109375" style="272" customWidth="1"/>
    <col min="3077" max="3077" width="17.85546875" style="272" customWidth="1"/>
    <col min="3078" max="3078" width="18.42578125" style="272" customWidth="1"/>
    <col min="3079" max="3079" width="15.42578125" style="272" customWidth="1"/>
    <col min="3080" max="3080" width="14.5703125" style="272" customWidth="1"/>
    <col min="3081" max="3081" width="15" style="272" customWidth="1"/>
    <col min="3082" max="3082" width="6.7109375" style="272" customWidth="1"/>
    <col min="3083" max="3083" width="14.28515625" style="272" customWidth="1"/>
    <col min="3084" max="3084" width="17.5703125" style="272" customWidth="1"/>
    <col min="3085" max="3085" width="27.7109375" style="272" customWidth="1"/>
    <col min="3086" max="3088" width="9.140625" style="272" customWidth="1"/>
    <col min="3089" max="3089" width="14.85546875" style="272" customWidth="1"/>
    <col min="3090" max="3090" width="13.85546875" style="272" customWidth="1"/>
    <col min="3091" max="3312" width="9.140625" style="272" customWidth="1"/>
    <col min="3313" max="3313" width="9" style="272"/>
    <col min="3314" max="3314" width="6.5703125" style="272" customWidth="1"/>
    <col min="3315" max="3315" width="79.5703125" style="272" customWidth="1"/>
    <col min="3316" max="3316" width="23.5703125" style="272" customWidth="1"/>
    <col min="3317" max="3317" width="27.85546875" style="272" customWidth="1"/>
    <col min="3318" max="3318" width="22.28515625" style="272" customWidth="1"/>
    <col min="3319" max="3319" width="23.5703125" style="272" customWidth="1"/>
    <col min="3320" max="3320" width="39" style="272" customWidth="1"/>
    <col min="3321" max="3321" width="36.42578125" style="272" customWidth="1"/>
    <col min="3322" max="3322" width="8" style="272" customWidth="1"/>
    <col min="3323" max="3323" width="15.5703125" style="272" customWidth="1"/>
    <col min="3324" max="3324" width="17.28515625" style="272" customWidth="1"/>
    <col min="3325" max="3325" width="18.85546875" style="272" customWidth="1"/>
    <col min="3326" max="3326" width="81" style="272" customWidth="1"/>
    <col min="3327" max="3327" width="14.85546875" style="272" customWidth="1"/>
    <col min="3328" max="3328" width="15.7109375" style="272" customWidth="1"/>
    <col min="3329" max="3329" width="17.5703125" style="272" customWidth="1"/>
    <col min="3330" max="3330" width="18.42578125" style="272" customWidth="1"/>
    <col min="3331" max="3331" width="16.5703125" style="272" customWidth="1"/>
    <col min="3332" max="3332" width="17.7109375" style="272" customWidth="1"/>
    <col min="3333" max="3333" width="17.85546875" style="272" customWidth="1"/>
    <col min="3334" max="3334" width="18.42578125" style="272" customWidth="1"/>
    <col min="3335" max="3335" width="15.42578125" style="272" customWidth="1"/>
    <col min="3336" max="3336" width="14.5703125" style="272" customWidth="1"/>
    <col min="3337" max="3337" width="15" style="272" customWidth="1"/>
    <col min="3338" max="3338" width="6.7109375" style="272" customWidth="1"/>
    <col min="3339" max="3339" width="14.28515625" style="272" customWidth="1"/>
    <col min="3340" max="3340" width="17.5703125" style="272" customWidth="1"/>
    <col min="3341" max="3341" width="27.7109375" style="272" customWidth="1"/>
    <col min="3342" max="3344" width="9.140625" style="272" customWidth="1"/>
    <col min="3345" max="3345" width="14.85546875" style="272" customWidth="1"/>
    <col min="3346" max="3346" width="13.85546875" style="272" customWidth="1"/>
    <col min="3347" max="3568" width="9.140625" style="272" customWidth="1"/>
    <col min="3569" max="3569" width="9" style="272"/>
    <col min="3570" max="3570" width="6.5703125" style="272" customWidth="1"/>
    <col min="3571" max="3571" width="79.5703125" style="272" customWidth="1"/>
    <col min="3572" max="3572" width="23.5703125" style="272" customWidth="1"/>
    <col min="3573" max="3573" width="27.85546875" style="272" customWidth="1"/>
    <col min="3574" max="3574" width="22.28515625" style="272" customWidth="1"/>
    <col min="3575" max="3575" width="23.5703125" style="272" customWidth="1"/>
    <col min="3576" max="3576" width="39" style="272" customWidth="1"/>
    <col min="3577" max="3577" width="36.42578125" style="272" customWidth="1"/>
    <col min="3578" max="3578" width="8" style="272" customWidth="1"/>
    <col min="3579" max="3579" width="15.5703125" style="272" customWidth="1"/>
    <col min="3580" max="3580" width="17.28515625" style="272" customWidth="1"/>
    <col min="3581" max="3581" width="18.85546875" style="272" customWidth="1"/>
    <col min="3582" max="3582" width="81" style="272" customWidth="1"/>
    <col min="3583" max="3583" width="14.85546875" style="272" customWidth="1"/>
    <col min="3584" max="3584" width="15.7109375" style="272" customWidth="1"/>
    <col min="3585" max="3585" width="17.5703125" style="272" customWidth="1"/>
    <col min="3586" max="3586" width="18.42578125" style="272" customWidth="1"/>
    <col min="3587" max="3587" width="16.5703125" style="272" customWidth="1"/>
    <col min="3588" max="3588" width="17.7109375" style="272" customWidth="1"/>
    <col min="3589" max="3589" width="17.85546875" style="272" customWidth="1"/>
    <col min="3590" max="3590" width="18.42578125" style="272" customWidth="1"/>
    <col min="3591" max="3591" width="15.42578125" style="272" customWidth="1"/>
    <col min="3592" max="3592" width="14.5703125" style="272" customWidth="1"/>
    <col min="3593" max="3593" width="15" style="272" customWidth="1"/>
    <col min="3594" max="3594" width="6.7109375" style="272" customWidth="1"/>
    <col min="3595" max="3595" width="14.28515625" style="272" customWidth="1"/>
    <col min="3596" max="3596" width="17.5703125" style="272" customWidth="1"/>
    <col min="3597" max="3597" width="27.7109375" style="272" customWidth="1"/>
    <col min="3598" max="3600" width="9.140625" style="272" customWidth="1"/>
    <col min="3601" max="3601" width="14.85546875" style="272" customWidth="1"/>
    <col min="3602" max="3602" width="13.85546875" style="272" customWidth="1"/>
    <col min="3603" max="3824" width="9.140625" style="272" customWidth="1"/>
    <col min="3825" max="3825" width="9" style="272"/>
    <col min="3826" max="3826" width="6.5703125" style="272" customWidth="1"/>
    <col min="3827" max="3827" width="79.5703125" style="272" customWidth="1"/>
    <col min="3828" max="3828" width="23.5703125" style="272" customWidth="1"/>
    <col min="3829" max="3829" width="27.85546875" style="272" customWidth="1"/>
    <col min="3830" max="3830" width="22.28515625" style="272" customWidth="1"/>
    <col min="3831" max="3831" width="23.5703125" style="272" customWidth="1"/>
    <col min="3832" max="3832" width="39" style="272" customWidth="1"/>
    <col min="3833" max="3833" width="36.42578125" style="272" customWidth="1"/>
    <col min="3834" max="3834" width="8" style="272" customWidth="1"/>
    <col min="3835" max="3835" width="15.5703125" style="272" customWidth="1"/>
    <col min="3836" max="3836" width="17.28515625" style="272" customWidth="1"/>
    <col min="3837" max="3837" width="18.85546875" style="272" customWidth="1"/>
    <col min="3838" max="3838" width="81" style="272" customWidth="1"/>
    <col min="3839" max="3839" width="14.85546875" style="272" customWidth="1"/>
    <col min="3840" max="3840" width="15.7109375" style="272" customWidth="1"/>
    <col min="3841" max="3841" width="17.5703125" style="272" customWidth="1"/>
    <col min="3842" max="3842" width="18.42578125" style="272" customWidth="1"/>
    <col min="3843" max="3843" width="16.5703125" style="272" customWidth="1"/>
    <col min="3844" max="3844" width="17.7109375" style="272" customWidth="1"/>
    <col min="3845" max="3845" width="17.85546875" style="272" customWidth="1"/>
    <col min="3846" max="3846" width="18.42578125" style="272" customWidth="1"/>
    <col min="3847" max="3847" width="15.42578125" style="272" customWidth="1"/>
    <col min="3848" max="3848" width="14.5703125" style="272" customWidth="1"/>
    <col min="3849" max="3849" width="15" style="272" customWidth="1"/>
    <col min="3850" max="3850" width="6.7109375" style="272" customWidth="1"/>
    <col min="3851" max="3851" width="14.28515625" style="272" customWidth="1"/>
    <col min="3852" max="3852" width="17.5703125" style="272" customWidth="1"/>
    <col min="3853" max="3853" width="27.7109375" style="272" customWidth="1"/>
    <col min="3854" max="3856" width="9.140625" style="272" customWidth="1"/>
    <col min="3857" max="3857" width="14.85546875" style="272" customWidth="1"/>
    <col min="3858" max="3858" width="13.85546875" style="272" customWidth="1"/>
    <col min="3859" max="4080" width="9.140625" style="272" customWidth="1"/>
    <col min="4081" max="4081" width="9" style="272"/>
    <col min="4082" max="4082" width="6.5703125" style="272" customWidth="1"/>
    <col min="4083" max="4083" width="79.5703125" style="272" customWidth="1"/>
    <col min="4084" max="4084" width="23.5703125" style="272" customWidth="1"/>
    <col min="4085" max="4085" width="27.85546875" style="272" customWidth="1"/>
    <col min="4086" max="4086" width="22.28515625" style="272" customWidth="1"/>
    <col min="4087" max="4087" width="23.5703125" style="272" customWidth="1"/>
    <col min="4088" max="4088" width="39" style="272" customWidth="1"/>
    <col min="4089" max="4089" width="36.42578125" style="272" customWidth="1"/>
    <col min="4090" max="4090" width="8" style="272" customWidth="1"/>
    <col min="4091" max="4091" width="15.5703125" style="272" customWidth="1"/>
    <col min="4092" max="4092" width="17.28515625" style="272" customWidth="1"/>
    <col min="4093" max="4093" width="18.85546875" style="272" customWidth="1"/>
    <col min="4094" max="4094" width="81" style="272" customWidth="1"/>
    <col min="4095" max="4095" width="14.85546875" style="272" customWidth="1"/>
    <col min="4096" max="4096" width="15.7109375" style="272" customWidth="1"/>
    <col min="4097" max="4097" width="17.5703125" style="272" customWidth="1"/>
    <col min="4098" max="4098" width="18.42578125" style="272" customWidth="1"/>
    <col min="4099" max="4099" width="16.5703125" style="272" customWidth="1"/>
    <col min="4100" max="4100" width="17.7109375" style="272" customWidth="1"/>
    <col min="4101" max="4101" width="17.85546875" style="272" customWidth="1"/>
    <col min="4102" max="4102" width="18.42578125" style="272" customWidth="1"/>
    <col min="4103" max="4103" width="15.42578125" style="272" customWidth="1"/>
    <col min="4104" max="4104" width="14.5703125" style="272" customWidth="1"/>
    <col min="4105" max="4105" width="15" style="272" customWidth="1"/>
    <col min="4106" max="4106" width="6.7109375" style="272" customWidth="1"/>
    <col min="4107" max="4107" width="14.28515625" style="272" customWidth="1"/>
    <col min="4108" max="4108" width="17.5703125" style="272" customWidth="1"/>
    <col min="4109" max="4109" width="27.7109375" style="272" customWidth="1"/>
    <col min="4110" max="4112" width="9.140625" style="272" customWidth="1"/>
    <col min="4113" max="4113" width="14.85546875" style="272" customWidth="1"/>
    <col min="4114" max="4114" width="13.85546875" style="272" customWidth="1"/>
    <col min="4115" max="4336" width="9.140625" style="272" customWidth="1"/>
    <col min="4337" max="4337" width="9" style="272"/>
    <col min="4338" max="4338" width="6.5703125" style="272" customWidth="1"/>
    <col min="4339" max="4339" width="79.5703125" style="272" customWidth="1"/>
    <col min="4340" max="4340" width="23.5703125" style="272" customWidth="1"/>
    <col min="4341" max="4341" width="27.85546875" style="272" customWidth="1"/>
    <col min="4342" max="4342" width="22.28515625" style="272" customWidth="1"/>
    <col min="4343" max="4343" width="23.5703125" style="272" customWidth="1"/>
    <col min="4344" max="4344" width="39" style="272" customWidth="1"/>
    <col min="4345" max="4345" width="36.42578125" style="272" customWidth="1"/>
    <col min="4346" max="4346" width="8" style="272" customWidth="1"/>
    <col min="4347" max="4347" width="15.5703125" style="272" customWidth="1"/>
    <col min="4348" max="4348" width="17.28515625" style="272" customWidth="1"/>
    <col min="4349" max="4349" width="18.85546875" style="272" customWidth="1"/>
    <col min="4350" max="4350" width="81" style="272" customWidth="1"/>
    <col min="4351" max="4351" width="14.85546875" style="272" customWidth="1"/>
    <col min="4352" max="4352" width="15.7109375" style="272" customWidth="1"/>
    <col min="4353" max="4353" width="17.5703125" style="272" customWidth="1"/>
    <col min="4354" max="4354" width="18.42578125" style="272" customWidth="1"/>
    <col min="4355" max="4355" width="16.5703125" style="272" customWidth="1"/>
    <col min="4356" max="4356" width="17.7109375" style="272" customWidth="1"/>
    <col min="4357" max="4357" width="17.85546875" style="272" customWidth="1"/>
    <col min="4358" max="4358" width="18.42578125" style="272" customWidth="1"/>
    <col min="4359" max="4359" width="15.42578125" style="272" customWidth="1"/>
    <col min="4360" max="4360" width="14.5703125" style="272" customWidth="1"/>
    <col min="4361" max="4361" width="15" style="272" customWidth="1"/>
    <col min="4362" max="4362" width="6.7109375" style="272" customWidth="1"/>
    <col min="4363" max="4363" width="14.28515625" style="272" customWidth="1"/>
    <col min="4364" max="4364" width="17.5703125" style="272" customWidth="1"/>
    <col min="4365" max="4365" width="27.7109375" style="272" customWidth="1"/>
    <col min="4366" max="4368" width="9.140625" style="272" customWidth="1"/>
    <col min="4369" max="4369" width="14.85546875" style="272" customWidth="1"/>
    <col min="4370" max="4370" width="13.85546875" style="272" customWidth="1"/>
    <col min="4371" max="4592" width="9.140625" style="272" customWidth="1"/>
    <col min="4593" max="4593" width="9" style="272"/>
    <col min="4594" max="4594" width="6.5703125" style="272" customWidth="1"/>
    <col min="4595" max="4595" width="79.5703125" style="272" customWidth="1"/>
    <col min="4596" max="4596" width="23.5703125" style="272" customWidth="1"/>
    <col min="4597" max="4597" width="27.85546875" style="272" customWidth="1"/>
    <col min="4598" max="4598" width="22.28515625" style="272" customWidth="1"/>
    <col min="4599" max="4599" width="23.5703125" style="272" customWidth="1"/>
    <col min="4600" max="4600" width="39" style="272" customWidth="1"/>
    <col min="4601" max="4601" width="36.42578125" style="272" customWidth="1"/>
    <col min="4602" max="4602" width="8" style="272" customWidth="1"/>
    <col min="4603" max="4603" width="15.5703125" style="272" customWidth="1"/>
    <col min="4604" max="4604" width="17.28515625" style="272" customWidth="1"/>
    <col min="4605" max="4605" width="18.85546875" style="272" customWidth="1"/>
    <col min="4606" max="4606" width="81" style="272" customWidth="1"/>
    <col min="4607" max="4607" width="14.85546875" style="272" customWidth="1"/>
    <col min="4608" max="4608" width="15.7109375" style="272" customWidth="1"/>
    <col min="4609" max="4609" width="17.5703125" style="272" customWidth="1"/>
    <col min="4610" max="4610" width="18.42578125" style="272" customWidth="1"/>
    <col min="4611" max="4611" width="16.5703125" style="272" customWidth="1"/>
    <col min="4612" max="4612" width="17.7109375" style="272" customWidth="1"/>
    <col min="4613" max="4613" width="17.85546875" style="272" customWidth="1"/>
    <col min="4614" max="4614" width="18.42578125" style="272" customWidth="1"/>
    <col min="4615" max="4615" width="15.42578125" style="272" customWidth="1"/>
    <col min="4616" max="4616" width="14.5703125" style="272" customWidth="1"/>
    <col min="4617" max="4617" width="15" style="272" customWidth="1"/>
    <col min="4618" max="4618" width="6.7109375" style="272" customWidth="1"/>
    <col min="4619" max="4619" width="14.28515625" style="272" customWidth="1"/>
    <col min="4620" max="4620" width="17.5703125" style="272" customWidth="1"/>
    <col min="4621" max="4621" width="27.7109375" style="272" customWidth="1"/>
    <col min="4622" max="4624" width="9.140625" style="272" customWidth="1"/>
    <col min="4625" max="4625" width="14.85546875" style="272" customWidth="1"/>
    <col min="4626" max="4626" width="13.85546875" style="272" customWidth="1"/>
    <col min="4627" max="4848" width="9.140625" style="272" customWidth="1"/>
    <col min="4849" max="4849" width="9" style="272"/>
    <col min="4850" max="4850" width="6.5703125" style="272" customWidth="1"/>
    <col min="4851" max="4851" width="79.5703125" style="272" customWidth="1"/>
    <col min="4852" max="4852" width="23.5703125" style="272" customWidth="1"/>
    <col min="4853" max="4853" width="27.85546875" style="272" customWidth="1"/>
    <col min="4854" max="4854" width="22.28515625" style="272" customWidth="1"/>
    <col min="4855" max="4855" width="23.5703125" style="272" customWidth="1"/>
    <col min="4856" max="4856" width="39" style="272" customWidth="1"/>
    <col min="4857" max="4857" width="36.42578125" style="272" customWidth="1"/>
    <col min="4858" max="4858" width="8" style="272" customWidth="1"/>
    <col min="4859" max="4859" width="15.5703125" style="272" customWidth="1"/>
    <col min="4860" max="4860" width="17.28515625" style="272" customWidth="1"/>
    <col min="4861" max="4861" width="18.85546875" style="272" customWidth="1"/>
    <col min="4862" max="4862" width="81" style="272" customWidth="1"/>
    <col min="4863" max="4863" width="14.85546875" style="272" customWidth="1"/>
    <col min="4864" max="4864" width="15.7109375" style="272" customWidth="1"/>
    <col min="4865" max="4865" width="17.5703125" style="272" customWidth="1"/>
    <col min="4866" max="4866" width="18.42578125" style="272" customWidth="1"/>
    <col min="4867" max="4867" width="16.5703125" style="272" customWidth="1"/>
    <col min="4868" max="4868" width="17.7109375" style="272" customWidth="1"/>
    <col min="4869" max="4869" width="17.85546875" style="272" customWidth="1"/>
    <col min="4870" max="4870" width="18.42578125" style="272" customWidth="1"/>
    <col min="4871" max="4871" width="15.42578125" style="272" customWidth="1"/>
    <col min="4872" max="4872" width="14.5703125" style="272" customWidth="1"/>
    <col min="4873" max="4873" width="15" style="272" customWidth="1"/>
    <col min="4874" max="4874" width="6.7109375" style="272" customWidth="1"/>
    <col min="4875" max="4875" width="14.28515625" style="272" customWidth="1"/>
    <col min="4876" max="4876" width="17.5703125" style="272" customWidth="1"/>
    <col min="4877" max="4877" width="27.7109375" style="272" customWidth="1"/>
    <col min="4878" max="4880" width="9.140625" style="272" customWidth="1"/>
    <col min="4881" max="4881" width="14.85546875" style="272" customWidth="1"/>
    <col min="4882" max="4882" width="13.85546875" style="272" customWidth="1"/>
    <col min="4883" max="5104" width="9.140625" style="272" customWidth="1"/>
    <col min="5105" max="5105" width="9" style="272"/>
    <col min="5106" max="5106" width="6.5703125" style="272" customWidth="1"/>
    <col min="5107" max="5107" width="79.5703125" style="272" customWidth="1"/>
    <col min="5108" max="5108" width="23.5703125" style="272" customWidth="1"/>
    <col min="5109" max="5109" width="27.85546875" style="272" customWidth="1"/>
    <col min="5110" max="5110" width="22.28515625" style="272" customWidth="1"/>
    <col min="5111" max="5111" width="23.5703125" style="272" customWidth="1"/>
    <col min="5112" max="5112" width="39" style="272" customWidth="1"/>
    <col min="5113" max="5113" width="36.42578125" style="272" customWidth="1"/>
    <col min="5114" max="5114" width="8" style="272" customWidth="1"/>
    <col min="5115" max="5115" width="15.5703125" style="272" customWidth="1"/>
    <col min="5116" max="5116" width="17.28515625" style="272" customWidth="1"/>
    <col min="5117" max="5117" width="18.85546875" style="272" customWidth="1"/>
    <col min="5118" max="5118" width="81" style="272" customWidth="1"/>
    <col min="5119" max="5119" width="14.85546875" style="272" customWidth="1"/>
    <col min="5120" max="5120" width="15.7109375" style="272" customWidth="1"/>
    <col min="5121" max="5121" width="17.5703125" style="272" customWidth="1"/>
    <col min="5122" max="5122" width="18.42578125" style="272" customWidth="1"/>
    <col min="5123" max="5123" width="16.5703125" style="272" customWidth="1"/>
    <col min="5124" max="5124" width="17.7109375" style="272" customWidth="1"/>
    <col min="5125" max="5125" width="17.85546875" style="272" customWidth="1"/>
    <col min="5126" max="5126" width="18.42578125" style="272" customWidth="1"/>
    <col min="5127" max="5127" width="15.42578125" style="272" customWidth="1"/>
    <col min="5128" max="5128" width="14.5703125" style="272" customWidth="1"/>
    <col min="5129" max="5129" width="15" style="272" customWidth="1"/>
    <col min="5130" max="5130" width="6.7109375" style="272" customWidth="1"/>
    <col min="5131" max="5131" width="14.28515625" style="272" customWidth="1"/>
    <col min="5132" max="5132" width="17.5703125" style="272" customWidth="1"/>
    <col min="5133" max="5133" width="27.7109375" style="272" customWidth="1"/>
    <col min="5134" max="5136" width="9.140625" style="272" customWidth="1"/>
    <col min="5137" max="5137" width="14.85546875" style="272" customWidth="1"/>
    <col min="5138" max="5138" width="13.85546875" style="272" customWidth="1"/>
    <col min="5139" max="5360" width="9.140625" style="272" customWidth="1"/>
    <col min="5361" max="5361" width="9" style="272"/>
    <col min="5362" max="5362" width="6.5703125" style="272" customWidth="1"/>
    <col min="5363" max="5363" width="79.5703125" style="272" customWidth="1"/>
    <col min="5364" max="5364" width="23.5703125" style="272" customWidth="1"/>
    <col min="5365" max="5365" width="27.85546875" style="272" customWidth="1"/>
    <col min="5366" max="5366" width="22.28515625" style="272" customWidth="1"/>
    <col min="5367" max="5367" width="23.5703125" style="272" customWidth="1"/>
    <col min="5368" max="5368" width="39" style="272" customWidth="1"/>
    <col min="5369" max="5369" width="36.42578125" style="272" customWidth="1"/>
    <col min="5370" max="5370" width="8" style="272" customWidth="1"/>
    <col min="5371" max="5371" width="15.5703125" style="272" customWidth="1"/>
    <col min="5372" max="5372" width="17.28515625" style="272" customWidth="1"/>
    <col min="5373" max="5373" width="18.85546875" style="272" customWidth="1"/>
    <col min="5374" max="5374" width="81" style="272" customWidth="1"/>
    <col min="5375" max="5375" width="14.85546875" style="272" customWidth="1"/>
    <col min="5376" max="5376" width="15.7109375" style="272" customWidth="1"/>
    <col min="5377" max="5377" width="17.5703125" style="272" customWidth="1"/>
    <col min="5378" max="5378" width="18.42578125" style="272" customWidth="1"/>
    <col min="5379" max="5379" width="16.5703125" style="272" customWidth="1"/>
    <col min="5380" max="5380" width="17.7109375" style="272" customWidth="1"/>
    <col min="5381" max="5381" width="17.85546875" style="272" customWidth="1"/>
    <col min="5382" max="5382" width="18.42578125" style="272" customWidth="1"/>
    <col min="5383" max="5383" width="15.42578125" style="272" customWidth="1"/>
    <col min="5384" max="5384" width="14.5703125" style="272" customWidth="1"/>
    <col min="5385" max="5385" width="15" style="272" customWidth="1"/>
    <col min="5386" max="5386" width="6.7109375" style="272" customWidth="1"/>
    <col min="5387" max="5387" width="14.28515625" style="272" customWidth="1"/>
    <col min="5388" max="5388" width="17.5703125" style="272" customWidth="1"/>
    <col min="5389" max="5389" width="27.7109375" style="272" customWidth="1"/>
    <col min="5390" max="5392" width="9.140625" style="272" customWidth="1"/>
    <col min="5393" max="5393" width="14.85546875" style="272" customWidth="1"/>
    <col min="5394" max="5394" width="13.85546875" style="272" customWidth="1"/>
    <col min="5395" max="5616" width="9.140625" style="272" customWidth="1"/>
    <col min="5617" max="5617" width="9" style="272"/>
    <col min="5618" max="5618" width="6.5703125" style="272" customWidth="1"/>
    <col min="5619" max="5619" width="79.5703125" style="272" customWidth="1"/>
    <col min="5620" max="5620" width="23.5703125" style="272" customWidth="1"/>
    <col min="5621" max="5621" width="27.85546875" style="272" customWidth="1"/>
    <col min="5622" max="5622" width="22.28515625" style="272" customWidth="1"/>
    <col min="5623" max="5623" width="23.5703125" style="272" customWidth="1"/>
    <col min="5624" max="5624" width="39" style="272" customWidth="1"/>
    <col min="5625" max="5625" width="36.42578125" style="272" customWidth="1"/>
    <col min="5626" max="5626" width="8" style="272" customWidth="1"/>
    <col min="5627" max="5627" width="15.5703125" style="272" customWidth="1"/>
    <col min="5628" max="5628" width="17.28515625" style="272" customWidth="1"/>
    <col min="5629" max="5629" width="18.85546875" style="272" customWidth="1"/>
    <col min="5630" max="5630" width="81" style="272" customWidth="1"/>
    <col min="5631" max="5631" width="14.85546875" style="272" customWidth="1"/>
    <col min="5632" max="5632" width="15.7109375" style="272" customWidth="1"/>
    <col min="5633" max="5633" width="17.5703125" style="272" customWidth="1"/>
    <col min="5634" max="5634" width="18.42578125" style="272" customWidth="1"/>
    <col min="5635" max="5635" width="16.5703125" style="272" customWidth="1"/>
    <col min="5636" max="5636" width="17.7109375" style="272" customWidth="1"/>
    <col min="5637" max="5637" width="17.85546875" style="272" customWidth="1"/>
    <col min="5638" max="5638" width="18.42578125" style="272" customWidth="1"/>
    <col min="5639" max="5639" width="15.42578125" style="272" customWidth="1"/>
    <col min="5640" max="5640" width="14.5703125" style="272" customWidth="1"/>
    <col min="5641" max="5641" width="15" style="272" customWidth="1"/>
    <col min="5642" max="5642" width="6.7109375" style="272" customWidth="1"/>
    <col min="5643" max="5643" width="14.28515625" style="272" customWidth="1"/>
    <col min="5644" max="5644" width="17.5703125" style="272" customWidth="1"/>
    <col min="5645" max="5645" width="27.7109375" style="272" customWidth="1"/>
    <col min="5646" max="5648" width="9.140625" style="272" customWidth="1"/>
    <col min="5649" max="5649" width="14.85546875" style="272" customWidth="1"/>
    <col min="5650" max="5650" width="13.85546875" style="272" customWidth="1"/>
    <col min="5651" max="5872" width="9.140625" style="272" customWidth="1"/>
    <col min="5873" max="5873" width="9" style="272"/>
    <col min="5874" max="5874" width="6.5703125" style="272" customWidth="1"/>
    <col min="5875" max="5875" width="79.5703125" style="272" customWidth="1"/>
    <col min="5876" max="5876" width="23.5703125" style="272" customWidth="1"/>
    <col min="5877" max="5877" width="27.85546875" style="272" customWidth="1"/>
    <col min="5878" max="5878" width="22.28515625" style="272" customWidth="1"/>
    <col min="5879" max="5879" width="23.5703125" style="272" customWidth="1"/>
    <col min="5880" max="5880" width="39" style="272" customWidth="1"/>
    <col min="5881" max="5881" width="36.42578125" style="272" customWidth="1"/>
    <col min="5882" max="5882" width="8" style="272" customWidth="1"/>
    <col min="5883" max="5883" width="15.5703125" style="272" customWidth="1"/>
    <col min="5884" max="5884" width="17.28515625" style="272" customWidth="1"/>
    <col min="5885" max="5885" width="18.85546875" style="272" customWidth="1"/>
    <col min="5886" max="5886" width="81" style="272" customWidth="1"/>
    <col min="5887" max="5887" width="14.85546875" style="272" customWidth="1"/>
    <col min="5888" max="5888" width="15.7109375" style="272" customWidth="1"/>
    <col min="5889" max="5889" width="17.5703125" style="272" customWidth="1"/>
    <col min="5890" max="5890" width="18.42578125" style="272" customWidth="1"/>
    <col min="5891" max="5891" width="16.5703125" style="272" customWidth="1"/>
    <col min="5892" max="5892" width="17.7109375" style="272" customWidth="1"/>
    <col min="5893" max="5893" width="17.85546875" style="272" customWidth="1"/>
    <col min="5894" max="5894" width="18.42578125" style="272" customWidth="1"/>
    <col min="5895" max="5895" width="15.42578125" style="272" customWidth="1"/>
    <col min="5896" max="5896" width="14.5703125" style="272" customWidth="1"/>
    <col min="5897" max="5897" width="15" style="272" customWidth="1"/>
    <col min="5898" max="5898" width="6.7109375" style="272" customWidth="1"/>
    <col min="5899" max="5899" width="14.28515625" style="272" customWidth="1"/>
    <col min="5900" max="5900" width="17.5703125" style="272" customWidth="1"/>
    <col min="5901" max="5901" width="27.7109375" style="272" customWidth="1"/>
    <col min="5902" max="5904" width="9.140625" style="272" customWidth="1"/>
    <col min="5905" max="5905" width="14.85546875" style="272" customWidth="1"/>
    <col min="5906" max="5906" width="13.85546875" style="272" customWidth="1"/>
    <col min="5907" max="6128" width="9.140625" style="272" customWidth="1"/>
    <col min="6129" max="6129" width="9" style="272"/>
    <col min="6130" max="6130" width="6.5703125" style="272" customWidth="1"/>
    <col min="6131" max="6131" width="79.5703125" style="272" customWidth="1"/>
    <col min="6132" max="6132" width="23.5703125" style="272" customWidth="1"/>
    <col min="6133" max="6133" width="27.85546875" style="272" customWidth="1"/>
    <col min="6134" max="6134" width="22.28515625" style="272" customWidth="1"/>
    <col min="6135" max="6135" width="23.5703125" style="272" customWidth="1"/>
    <col min="6136" max="6136" width="39" style="272" customWidth="1"/>
    <col min="6137" max="6137" width="36.42578125" style="272" customWidth="1"/>
    <col min="6138" max="6138" width="8" style="272" customWidth="1"/>
    <col min="6139" max="6139" width="15.5703125" style="272" customWidth="1"/>
    <col min="6140" max="6140" width="17.28515625" style="272" customWidth="1"/>
    <col min="6141" max="6141" width="18.85546875" style="272" customWidth="1"/>
    <col min="6142" max="6142" width="81" style="272" customWidth="1"/>
    <col min="6143" max="6143" width="14.85546875" style="272" customWidth="1"/>
    <col min="6144" max="6144" width="15.7109375" style="272" customWidth="1"/>
    <col min="6145" max="6145" width="17.5703125" style="272" customWidth="1"/>
    <col min="6146" max="6146" width="18.42578125" style="272" customWidth="1"/>
    <col min="6147" max="6147" width="16.5703125" style="272" customWidth="1"/>
    <col min="6148" max="6148" width="17.7109375" style="272" customWidth="1"/>
    <col min="6149" max="6149" width="17.85546875" style="272" customWidth="1"/>
    <col min="6150" max="6150" width="18.42578125" style="272" customWidth="1"/>
    <col min="6151" max="6151" width="15.42578125" style="272" customWidth="1"/>
    <col min="6152" max="6152" width="14.5703125" style="272" customWidth="1"/>
    <col min="6153" max="6153" width="15" style="272" customWidth="1"/>
    <col min="6154" max="6154" width="6.7109375" style="272" customWidth="1"/>
    <col min="6155" max="6155" width="14.28515625" style="272" customWidth="1"/>
    <col min="6156" max="6156" width="17.5703125" style="272" customWidth="1"/>
    <col min="6157" max="6157" width="27.7109375" style="272" customWidth="1"/>
    <col min="6158" max="6160" width="9.140625" style="272" customWidth="1"/>
    <col min="6161" max="6161" width="14.85546875" style="272" customWidth="1"/>
    <col min="6162" max="6162" width="13.85546875" style="272" customWidth="1"/>
    <col min="6163" max="6384" width="9.140625" style="272" customWidth="1"/>
    <col min="6385" max="6385" width="9" style="272"/>
    <col min="6386" max="6386" width="6.5703125" style="272" customWidth="1"/>
    <col min="6387" max="6387" width="79.5703125" style="272" customWidth="1"/>
    <col min="6388" max="6388" width="23.5703125" style="272" customWidth="1"/>
    <col min="6389" max="6389" width="27.85546875" style="272" customWidth="1"/>
    <col min="6390" max="6390" width="22.28515625" style="272" customWidth="1"/>
    <col min="6391" max="6391" width="23.5703125" style="272" customWidth="1"/>
    <col min="6392" max="6392" width="39" style="272" customWidth="1"/>
    <col min="6393" max="6393" width="36.42578125" style="272" customWidth="1"/>
    <col min="6394" max="6394" width="8" style="272" customWidth="1"/>
    <col min="6395" max="6395" width="15.5703125" style="272" customWidth="1"/>
    <col min="6396" max="6396" width="17.28515625" style="272" customWidth="1"/>
    <col min="6397" max="6397" width="18.85546875" style="272" customWidth="1"/>
    <col min="6398" max="6398" width="81" style="272" customWidth="1"/>
    <col min="6399" max="6399" width="14.85546875" style="272" customWidth="1"/>
    <col min="6400" max="6400" width="15.7109375" style="272" customWidth="1"/>
    <col min="6401" max="6401" width="17.5703125" style="272" customWidth="1"/>
    <col min="6402" max="6402" width="18.42578125" style="272" customWidth="1"/>
    <col min="6403" max="6403" width="16.5703125" style="272" customWidth="1"/>
    <col min="6404" max="6404" width="17.7109375" style="272" customWidth="1"/>
    <col min="6405" max="6405" width="17.85546875" style="272" customWidth="1"/>
    <col min="6406" max="6406" width="18.42578125" style="272" customWidth="1"/>
    <col min="6407" max="6407" width="15.42578125" style="272" customWidth="1"/>
    <col min="6408" max="6408" width="14.5703125" style="272" customWidth="1"/>
    <col min="6409" max="6409" width="15" style="272" customWidth="1"/>
    <col min="6410" max="6410" width="6.7109375" style="272" customWidth="1"/>
    <col min="6411" max="6411" width="14.28515625" style="272" customWidth="1"/>
    <col min="6412" max="6412" width="17.5703125" style="272" customWidth="1"/>
    <col min="6413" max="6413" width="27.7109375" style="272" customWidth="1"/>
    <col min="6414" max="6416" width="9.140625" style="272" customWidth="1"/>
    <col min="6417" max="6417" width="14.85546875" style="272" customWidth="1"/>
    <col min="6418" max="6418" width="13.85546875" style="272" customWidth="1"/>
    <col min="6419" max="6640" width="9.140625" style="272" customWidth="1"/>
    <col min="6641" max="6641" width="9" style="272"/>
    <col min="6642" max="6642" width="6.5703125" style="272" customWidth="1"/>
    <col min="6643" max="6643" width="79.5703125" style="272" customWidth="1"/>
    <col min="6644" max="6644" width="23.5703125" style="272" customWidth="1"/>
    <col min="6645" max="6645" width="27.85546875" style="272" customWidth="1"/>
    <col min="6646" max="6646" width="22.28515625" style="272" customWidth="1"/>
    <col min="6647" max="6647" width="23.5703125" style="272" customWidth="1"/>
    <col min="6648" max="6648" width="39" style="272" customWidth="1"/>
    <col min="6649" max="6649" width="36.42578125" style="272" customWidth="1"/>
    <col min="6650" max="6650" width="8" style="272" customWidth="1"/>
    <col min="6651" max="6651" width="15.5703125" style="272" customWidth="1"/>
    <col min="6652" max="6652" width="17.28515625" style="272" customWidth="1"/>
    <col min="6653" max="6653" width="18.85546875" style="272" customWidth="1"/>
    <col min="6654" max="6654" width="81" style="272" customWidth="1"/>
    <col min="6655" max="6655" width="14.85546875" style="272" customWidth="1"/>
    <col min="6656" max="6656" width="15.7109375" style="272" customWidth="1"/>
    <col min="6657" max="6657" width="17.5703125" style="272" customWidth="1"/>
    <col min="6658" max="6658" width="18.42578125" style="272" customWidth="1"/>
    <col min="6659" max="6659" width="16.5703125" style="272" customWidth="1"/>
    <col min="6660" max="6660" width="17.7109375" style="272" customWidth="1"/>
    <col min="6661" max="6661" width="17.85546875" style="272" customWidth="1"/>
    <col min="6662" max="6662" width="18.42578125" style="272" customWidth="1"/>
    <col min="6663" max="6663" width="15.42578125" style="272" customWidth="1"/>
    <col min="6664" max="6664" width="14.5703125" style="272" customWidth="1"/>
    <col min="6665" max="6665" width="15" style="272" customWidth="1"/>
    <col min="6666" max="6666" width="6.7109375" style="272" customWidth="1"/>
    <col min="6667" max="6667" width="14.28515625" style="272" customWidth="1"/>
    <col min="6668" max="6668" width="17.5703125" style="272" customWidth="1"/>
    <col min="6669" max="6669" width="27.7109375" style="272" customWidth="1"/>
    <col min="6670" max="6672" width="9.140625" style="272" customWidth="1"/>
    <col min="6673" max="6673" width="14.85546875" style="272" customWidth="1"/>
    <col min="6674" max="6674" width="13.85546875" style="272" customWidth="1"/>
    <col min="6675" max="6896" width="9.140625" style="272" customWidth="1"/>
    <col min="6897" max="6897" width="9" style="272"/>
    <col min="6898" max="6898" width="6.5703125" style="272" customWidth="1"/>
    <col min="6899" max="6899" width="79.5703125" style="272" customWidth="1"/>
    <col min="6900" max="6900" width="23.5703125" style="272" customWidth="1"/>
    <col min="6901" max="6901" width="27.85546875" style="272" customWidth="1"/>
    <col min="6902" max="6902" width="22.28515625" style="272" customWidth="1"/>
    <col min="6903" max="6903" width="23.5703125" style="272" customWidth="1"/>
    <col min="6904" max="6904" width="39" style="272" customWidth="1"/>
    <col min="6905" max="6905" width="36.42578125" style="272" customWidth="1"/>
    <col min="6906" max="6906" width="8" style="272" customWidth="1"/>
    <col min="6907" max="6907" width="15.5703125" style="272" customWidth="1"/>
    <col min="6908" max="6908" width="17.28515625" style="272" customWidth="1"/>
    <col min="6909" max="6909" width="18.85546875" style="272" customWidth="1"/>
    <col min="6910" max="6910" width="81" style="272" customWidth="1"/>
    <col min="6911" max="6911" width="14.85546875" style="272" customWidth="1"/>
    <col min="6912" max="6912" width="15.7109375" style="272" customWidth="1"/>
    <col min="6913" max="6913" width="17.5703125" style="272" customWidth="1"/>
    <col min="6914" max="6914" width="18.42578125" style="272" customWidth="1"/>
    <col min="6915" max="6915" width="16.5703125" style="272" customWidth="1"/>
    <col min="6916" max="6916" width="17.7109375" style="272" customWidth="1"/>
    <col min="6917" max="6917" width="17.85546875" style="272" customWidth="1"/>
    <col min="6918" max="6918" width="18.42578125" style="272" customWidth="1"/>
    <col min="6919" max="6919" width="15.42578125" style="272" customWidth="1"/>
    <col min="6920" max="6920" width="14.5703125" style="272" customWidth="1"/>
    <col min="6921" max="6921" width="15" style="272" customWidth="1"/>
    <col min="6922" max="6922" width="6.7109375" style="272" customWidth="1"/>
    <col min="6923" max="6923" width="14.28515625" style="272" customWidth="1"/>
    <col min="6924" max="6924" width="17.5703125" style="272" customWidth="1"/>
    <col min="6925" max="6925" width="27.7109375" style="272" customWidth="1"/>
    <col min="6926" max="6928" width="9.140625" style="272" customWidth="1"/>
    <col min="6929" max="6929" width="14.85546875" style="272" customWidth="1"/>
    <col min="6930" max="6930" width="13.85546875" style="272" customWidth="1"/>
    <col min="6931" max="7152" width="9.140625" style="272" customWidth="1"/>
    <col min="7153" max="7153" width="9" style="272"/>
    <col min="7154" max="7154" width="6.5703125" style="272" customWidth="1"/>
    <col min="7155" max="7155" width="79.5703125" style="272" customWidth="1"/>
    <col min="7156" max="7156" width="23.5703125" style="272" customWidth="1"/>
    <col min="7157" max="7157" width="27.85546875" style="272" customWidth="1"/>
    <col min="7158" max="7158" width="22.28515625" style="272" customWidth="1"/>
    <col min="7159" max="7159" width="23.5703125" style="272" customWidth="1"/>
    <col min="7160" max="7160" width="39" style="272" customWidth="1"/>
    <col min="7161" max="7161" width="36.42578125" style="272" customWidth="1"/>
    <col min="7162" max="7162" width="8" style="272" customWidth="1"/>
    <col min="7163" max="7163" width="15.5703125" style="272" customWidth="1"/>
    <col min="7164" max="7164" width="17.28515625" style="272" customWidth="1"/>
    <col min="7165" max="7165" width="18.85546875" style="272" customWidth="1"/>
    <col min="7166" max="7166" width="81" style="272" customWidth="1"/>
    <col min="7167" max="7167" width="14.85546875" style="272" customWidth="1"/>
    <col min="7168" max="7168" width="15.7109375" style="272" customWidth="1"/>
    <col min="7169" max="7169" width="17.5703125" style="272" customWidth="1"/>
    <col min="7170" max="7170" width="18.42578125" style="272" customWidth="1"/>
    <col min="7171" max="7171" width="16.5703125" style="272" customWidth="1"/>
    <col min="7172" max="7172" width="17.7109375" style="272" customWidth="1"/>
    <col min="7173" max="7173" width="17.85546875" style="272" customWidth="1"/>
    <col min="7174" max="7174" width="18.42578125" style="272" customWidth="1"/>
    <col min="7175" max="7175" width="15.42578125" style="272" customWidth="1"/>
    <col min="7176" max="7176" width="14.5703125" style="272" customWidth="1"/>
    <col min="7177" max="7177" width="15" style="272" customWidth="1"/>
    <col min="7178" max="7178" width="6.7109375" style="272" customWidth="1"/>
    <col min="7179" max="7179" width="14.28515625" style="272" customWidth="1"/>
    <col min="7180" max="7180" width="17.5703125" style="272" customWidth="1"/>
    <col min="7181" max="7181" width="27.7109375" style="272" customWidth="1"/>
    <col min="7182" max="7184" width="9.140625" style="272" customWidth="1"/>
    <col min="7185" max="7185" width="14.85546875" style="272" customWidth="1"/>
    <col min="7186" max="7186" width="13.85546875" style="272" customWidth="1"/>
    <col min="7187" max="7408" width="9.140625" style="272" customWidth="1"/>
    <col min="7409" max="7409" width="9" style="272"/>
    <col min="7410" max="7410" width="6.5703125" style="272" customWidth="1"/>
    <col min="7411" max="7411" width="79.5703125" style="272" customWidth="1"/>
    <col min="7412" max="7412" width="23.5703125" style="272" customWidth="1"/>
    <col min="7413" max="7413" width="27.85546875" style="272" customWidth="1"/>
    <col min="7414" max="7414" width="22.28515625" style="272" customWidth="1"/>
    <col min="7415" max="7415" width="23.5703125" style="272" customWidth="1"/>
    <col min="7416" max="7416" width="39" style="272" customWidth="1"/>
    <col min="7417" max="7417" width="36.42578125" style="272" customWidth="1"/>
    <col min="7418" max="7418" width="8" style="272" customWidth="1"/>
    <col min="7419" max="7419" width="15.5703125" style="272" customWidth="1"/>
    <col min="7420" max="7420" width="17.28515625" style="272" customWidth="1"/>
    <col min="7421" max="7421" width="18.85546875" style="272" customWidth="1"/>
    <col min="7422" max="7422" width="81" style="272" customWidth="1"/>
    <col min="7423" max="7423" width="14.85546875" style="272" customWidth="1"/>
    <col min="7424" max="7424" width="15.7109375" style="272" customWidth="1"/>
    <col min="7425" max="7425" width="17.5703125" style="272" customWidth="1"/>
    <col min="7426" max="7426" width="18.42578125" style="272" customWidth="1"/>
    <col min="7427" max="7427" width="16.5703125" style="272" customWidth="1"/>
    <col min="7428" max="7428" width="17.7109375" style="272" customWidth="1"/>
    <col min="7429" max="7429" width="17.85546875" style="272" customWidth="1"/>
    <col min="7430" max="7430" width="18.42578125" style="272" customWidth="1"/>
    <col min="7431" max="7431" width="15.42578125" style="272" customWidth="1"/>
    <col min="7432" max="7432" width="14.5703125" style="272" customWidth="1"/>
    <col min="7433" max="7433" width="15" style="272" customWidth="1"/>
    <col min="7434" max="7434" width="6.7109375" style="272" customWidth="1"/>
    <col min="7435" max="7435" width="14.28515625" style="272" customWidth="1"/>
    <col min="7436" max="7436" width="17.5703125" style="272" customWidth="1"/>
    <col min="7437" max="7437" width="27.7109375" style="272" customWidth="1"/>
    <col min="7438" max="7440" width="9.140625" style="272" customWidth="1"/>
    <col min="7441" max="7441" width="14.85546875" style="272" customWidth="1"/>
    <col min="7442" max="7442" width="13.85546875" style="272" customWidth="1"/>
    <col min="7443" max="7664" width="9.140625" style="272" customWidth="1"/>
    <col min="7665" max="7665" width="9" style="272"/>
    <col min="7666" max="7666" width="6.5703125" style="272" customWidth="1"/>
    <col min="7667" max="7667" width="79.5703125" style="272" customWidth="1"/>
    <col min="7668" max="7668" width="23.5703125" style="272" customWidth="1"/>
    <col min="7669" max="7669" width="27.85546875" style="272" customWidth="1"/>
    <col min="7670" max="7670" width="22.28515625" style="272" customWidth="1"/>
    <col min="7671" max="7671" width="23.5703125" style="272" customWidth="1"/>
    <col min="7672" max="7672" width="39" style="272" customWidth="1"/>
    <col min="7673" max="7673" width="36.42578125" style="272" customWidth="1"/>
    <col min="7674" max="7674" width="8" style="272" customWidth="1"/>
    <col min="7675" max="7675" width="15.5703125" style="272" customWidth="1"/>
    <col min="7676" max="7676" width="17.28515625" style="272" customWidth="1"/>
    <col min="7677" max="7677" width="18.85546875" style="272" customWidth="1"/>
    <col min="7678" max="7678" width="81" style="272" customWidth="1"/>
    <col min="7679" max="7679" width="14.85546875" style="272" customWidth="1"/>
    <col min="7680" max="7680" width="15.7109375" style="272" customWidth="1"/>
    <col min="7681" max="7681" width="17.5703125" style="272" customWidth="1"/>
    <col min="7682" max="7682" width="18.42578125" style="272" customWidth="1"/>
    <col min="7683" max="7683" width="16.5703125" style="272" customWidth="1"/>
    <col min="7684" max="7684" width="17.7109375" style="272" customWidth="1"/>
    <col min="7685" max="7685" width="17.85546875" style="272" customWidth="1"/>
    <col min="7686" max="7686" width="18.42578125" style="272" customWidth="1"/>
    <col min="7687" max="7687" width="15.42578125" style="272" customWidth="1"/>
    <col min="7688" max="7688" width="14.5703125" style="272" customWidth="1"/>
    <col min="7689" max="7689" width="15" style="272" customWidth="1"/>
    <col min="7690" max="7690" width="6.7109375" style="272" customWidth="1"/>
    <col min="7691" max="7691" width="14.28515625" style="272" customWidth="1"/>
    <col min="7692" max="7692" width="17.5703125" style="272" customWidth="1"/>
    <col min="7693" max="7693" width="27.7109375" style="272" customWidth="1"/>
    <col min="7694" max="7696" width="9.140625" style="272" customWidth="1"/>
    <col min="7697" max="7697" width="14.85546875" style="272" customWidth="1"/>
    <col min="7698" max="7698" width="13.85546875" style="272" customWidth="1"/>
    <col min="7699" max="7920" width="9.140625" style="272" customWidth="1"/>
    <col min="7921" max="7921" width="9" style="272"/>
    <col min="7922" max="7922" width="6.5703125" style="272" customWidth="1"/>
    <col min="7923" max="7923" width="79.5703125" style="272" customWidth="1"/>
    <col min="7924" max="7924" width="23.5703125" style="272" customWidth="1"/>
    <col min="7925" max="7925" width="27.85546875" style="272" customWidth="1"/>
    <col min="7926" max="7926" width="22.28515625" style="272" customWidth="1"/>
    <col min="7927" max="7927" width="23.5703125" style="272" customWidth="1"/>
    <col min="7928" max="7928" width="39" style="272" customWidth="1"/>
    <col min="7929" max="7929" width="36.42578125" style="272" customWidth="1"/>
    <col min="7930" max="7930" width="8" style="272" customWidth="1"/>
    <col min="7931" max="7931" width="15.5703125" style="272" customWidth="1"/>
    <col min="7932" max="7932" width="17.28515625" style="272" customWidth="1"/>
    <col min="7933" max="7933" width="18.85546875" style="272" customWidth="1"/>
    <col min="7934" max="7934" width="81" style="272" customWidth="1"/>
    <col min="7935" max="7935" width="14.85546875" style="272" customWidth="1"/>
    <col min="7936" max="7936" width="15.7109375" style="272" customWidth="1"/>
    <col min="7937" max="7937" width="17.5703125" style="272" customWidth="1"/>
    <col min="7938" max="7938" width="18.42578125" style="272" customWidth="1"/>
    <col min="7939" max="7939" width="16.5703125" style="272" customWidth="1"/>
    <col min="7940" max="7940" width="17.7109375" style="272" customWidth="1"/>
    <col min="7941" max="7941" width="17.85546875" style="272" customWidth="1"/>
    <col min="7942" max="7942" width="18.42578125" style="272" customWidth="1"/>
    <col min="7943" max="7943" width="15.42578125" style="272" customWidth="1"/>
    <col min="7944" max="7944" width="14.5703125" style="272" customWidth="1"/>
    <col min="7945" max="7945" width="15" style="272" customWidth="1"/>
    <col min="7946" max="7946" width="6.7109375" style="272" customWidth="1"/>
    <col min="7947" max="7947" width="14.28515625" style="272" customWidth="1"/>
    <col min="7948" max="7948" width="17.5703125" style="272" customWidth="1"/>
    <col min="7949" max="7949" width="27.7109375" style="272" customWidth="1"/>
    <col min="7950" max="7952" width="9.140625" style="272" customWidth="1"/>
    <col min="7953" max="7953" width="14.85546875" style="272" customWidth="1"/>
    <col min="7954" max="7954" width="13.85546875" style="272" customWidth="1"/>
    <col min="7955" max="8176" width="9.140625" style="272" customWidth="1"/>
    <col min="8177" max="8177" width="9" style="272"/>
    <col min="8178" max="8178" width="6.5703125" style="272" customWidth="1"/>
    <col min="8179" max="8179" width="79.5703125" style="272" customWidth="1"/>
    <col min="8180" max="8180" width="23.5703125" style="272" customWidth="1"/>
    <col min="8181" max="8181" width="27.85546875" style="272" customWidth="1"/>
    <col min="8182" max="8182" width="22.28515625" style="272" customWidth="1"/>
    <col min="8183" max="8183" width="23.5703125" style="272" customWidth="1"/>
    <col min="8184" max="8184" width="39" style="272" customWidth="1"/>
    <col min="8185" max="8185" width="36.42578125" style="272" customWidth="1"/>
    <col min="8186" max="8186" width="8" style="272" customWidth="1"/>
    <col min="8187" max="8187" width="15.5703125" style="272" customWidth="1"/>
    <col min="8188" max="8188" width="17.28515625" style="272" customWidth="1"/>
    <col min="8189" max="8189" width="18.85546875" style="272" customWidth="1"/>
    <col min="8190" max="8190" width="81" style="272" customWidth="1"/>
    <col min="8191" max="8191" width="14.85546875" style="272" customWidth="1"/>
    <col min="8192" max="8192" width="15.7109375" style="272" customWidth="1"/>
    <col min="8193" max="8193" width="17.5703125" style="272" customWidth="1"/>
    <col min="8194" max="8194" width="18.42578125" style="272" customWidth="1"/>
    <col min="8195" max="8195" width="16.5703125" style="272" customWidth="1"/>
    <col min="8196" max="8196" width="17.7109375" style="272" customWidth="1"/>
    <col min="8197" max="8197" width="17.85546875" style="272" customWidth="1"/>
    <col min="8198" max="8198" width="18.42578125" style="272" customWidth="1"/>
    <col min="8199" max="8199" width="15.42578125" style="272" customWidth="1"/>
    <col min="8200" max="8200" width="14.5703125" style="272" customWidth="1"/>
    <col min="8201" max="8201" width="15" style="272" customWidth="1"/>
    <col min="8202" max="8202" width="6.7109375" style="272" customWidth="1"/>
    <col min="8203" max="8203" width="14.28515625" style="272" customWidth="1"/>
    <col min="8204" max="8204" width="17.5703125" style="272" customWidth="1"/>
    <col min="8205" max="8205" width="27.7109375" style="272" customWidth="1"/>
    <col min="8206" max="8208" width="9.140625" style="272" customWidth="1"/>
    <col min="8209" max="8209" width="14.85546875" style="272" customWidth="1"/>
    <col min="8210" max="8210" width="13.85546875" style="272" customWidth="1"/>
    <col min="8211" max="8432" width="9.140625" style="272" customWidth="1"/>
    <col min="8433" max="8433" width="9" style="272"/>
    <col min="8434" max="8434" width="6.5703125" style="272" customWidth="1"/>
    <col min="8435" max="8435" width="79.5703125" style="272" customWidth="1"/>
    <col min="8436" max="8436" width="23.5703125" style="272" customWidth="1"/>
    <col min="8437" max="8437" width="27.85546875" style="272" customWidth="1"/>
    <col min="8438" max="8438" width="22.28515625" style="272" customWidth="1"/>
    <col min="8439" max="8439" width="23.5703125" style="272" customWidth="1"/>
    <col min="8440" max="8440" width="39" style="272" customWidth="1"/>
    <col min="8441" max="8441" width="36.42578125" style="272" customWidth="1"/>
    <col min="8442" max="8442" width="8" style="272" customWidth="1"/>
    <col min="8443" max="8443" width="15.5703125" style="272" customWidth="1"/>
    <col min="8444" max="8444" width="17.28515625" style="272" customWidth="1"/>
    <col min="8445" max="8445" width="18.85546875" style="272" customWidth="1"/>
    <col min="8446" max="8446" width="81" style="272" customWidth="1"/>
    <col min="8447" max="8447" width="14.85546875" style="272" customWidth="1"/>
    <col min="8448" max="8448" width="15.7109375" style="272" customWidth="1"/>
    <col min="8449" max="8449" width="17.5703125" style="272" customWidth="1"/>
    <col min="8450" max="8450" width="18.42578125" style="272" customWidth="1"/>
    <col min="8451" max="8451" width="16.5703125" style="272" customWidth="1"/>
    <col min="8452" max="8452" width="17.7109375" style="272" customWidth="1"/>
    <col min="8453" max="8453" width="17.85546875" style="272" customWidth="1"/>
    <col min="8454" max="8454" width="18.42578125" style="272" customWidth="1"/>
    <col min="8455" max="8455" width="15.42578125" style="272" customWidth="1"/>
    <col min="8456" max="8456" width="14.5703125" style="272" customWidth="1"/>
    <col min="8457" max="8457" width="15" style="272" customWidth="1"/>
    <col min="8458" max="8458" width="6.7109375" style="272" customWidth="1"/>
    <col min="8459" max="8459" width="14.28515625" style="272" customWidth="1"/>
    <col min="8460" max="8460" width="17.5703125" style="272" customWidth="1"/>
    <col min="8461" max="8461" width="27.7109375" style="272" customWidth="1"/>
    <col min="8462" max="8464" width="9.140625" style="272" customWidth="1"/>
    <col min="8465" max="8465" width="14.85546875" style="272" customWidth="1"/>
    <col min="8466" max="8466" width="13.85546875" style="272" customWidth="1"/>
    <col min="8467" max="8688" width="9.140625" style="272" customWidth="1"/>
    <col min="8689" max="8689" width="9" style="272"/>
    <col min="8690" max="8690" width="6.5703125" style="272" customWidth="1"/>
    <col min="8691" max="8691" width="79.5703125" style="272" customWidth="1"/>
    <col min="8692" max="8692" width="23.5703125" style="272" customWidth="1"/>
    <col min="8693" max="8693" width="27.85546875" style="272" customWidth="1"/>
    <col min="8694" max="8694" width="22.28515625" style="272" customWidth="1"/>
    <col min="8695" max="8695" width="23.5703125" style="272" customWidth="1"/>
    <col min="8696" max="8696" width="39" style="272" customWidth="1"/>
    <col min="8697" max="8697" width="36.42578125" style="272" customWidth="1"/>
    <col min="8698" max="8698" width="8" style="272" customWidth="1"/>
    <col min="8699" max="8699" width="15.5703125" style="272" customWidth="1"/>
    <col min="8700" max="8700" width="17.28515625" style="272" customWidth="1"/>
    <col min="8701" max="8701" width="18.85546875" style="272" customWidth="1"/>
    <col min="8702" max="8702" width="81" style="272" customWidth="1"/>
    <col min="8703" max="8703" width="14.85546875" style="272" customWidth="1"/>
    <col min="8704" max="8704" width="15.7109375" style="272" customWidth="1"/>
    <col min="8705" max="8705" width="17.5703125" style="272" customWidth="1"/>
    <col min="8706" max="8706" width="18.42578125" style="272" customWidth="1"/>
    <col min="8707" max="8707" width="16.5703125" style="272" customWidth="1"/>
    <col min="8708" max="8708" width="17.7109375" style="272" customWidth="1"/>
    <col min="8709" max="8709" width="17.85546875" style="272" customWidth="1"/>
    <col min="8710" max="8710" width="18.42578125" style="272" customWidth="1"/>
    <col min="8711" max="8711" width="15.42578125" style="272" customWidth="1"/>
    <col min="8712" max="8712" width="14.5703125" style="272" customWidth="1"/>
    <col min="8713" max="8713" width="15" style="272" customWidth="1"/>
    <col min="8714" max="8714" width="6.7109375" style="272" customWidth="1"/>
    <col min="8715" max="8715" width="14.28515625" style="272" customWidth="1"/>
    <col min="8716" max="8716" width="17.5703125" style="272" customWidth="1"/>
    <col min="8717" max="8717" width="27.7109375" style="272" customWidth="1"/>
    <col min="8718" max="8720" width="9.140625" style="272" customWidth="1"/>
    <col min="8721" max="8721" width="14.85546875" style="272" customWidth="1"/>
    <col min="8722" max="8722" width="13.85546875" style="272" customWidth="1"/>
    <col min="8723" max="8944" width="9.140625" style="272" customWidth="1"/>
    <col min="8945" max="8945" width="9" style="272"/>
    <col min="8946" max="8946" width="6.5703125" style="272" customWidth="1"/>
    <col min="8947" max="8947" width="79.5703125" style="272" customWidth="1"/>
    <col min="8948" max="8948" width="23.5703125" style="272" customWidth="1"/>
    <col min="8949" max="8949" width="27.85546875" style="272" customWidth="1"/>
    <col min="8950" max="8950" width="22.28515625" style="272" customWidth="1"/>
    <col min="8951" max="8951" width="23.5703125" style="272" customWidth="1"/>
    <col min="8952" max="8952" width="39" style="272" customWidth="1"/>
    <col min="8953" max="8953" width="36.42578125" style="272" customWidth="1"/>
    <col min="8954" max="8954" width="8" style="272" customWidth="1"/>
    <col min="8955" max="8955" width="15.5703125" style="272" customWidth="1"/>
    <col min="8956" max="8956" width="17.28515625" style="272" customWidth="1"/>
    <col min="8957" max="8957" width="18.85546875" style="272" customWidth="1"/>
    <col min="8958" max="8958" width="81" style="272" customWidth="1"/>
    <col min="8959" max="8959" width="14.85546875" style="272" customWidth="1"/>
    <col min="8960" max="8960" width="15.7109375" style="272" customWidth="1"/>
    <col min="8961" max="8961" width="17.5703125" style="272" customWidth="1"/>
    <col min="8962" max="8962" width="18.42578125" style="272" customWidth="1"/>
    <col min="8963" max="8963" width="16.5703125" style="272" customWidth="1"/>
    <col min="8964" max="8964" width="17.7109375" style="272" customWidth="1"/>
    <col min="8965" max="8965" width="17.85546875" style="272" customWidth="1"/>
    <col min="8966" max="8966" width="18.42578125" style="272" customWidth="1"/>
    <col min="8967" max="8967" width="15.42578125" style="272" customWidth="1"/>
    <col min="8968" max="8968" width="14.5703125" style="272" customWidth="1"/>
    <col min="8969" max="8969" width="15" style="272" customWidth="1"/>
    <col min="8970" max="8970" width="6.7109375" style="272" customWidth="1"/>
    <col min="8971" max="8971" width="14.28515625" style="272" customWidth="1"/>
    <col min="8972" max="8972" width="17.5703125" style="272" customWidth="1"/>
    <col min="8973" max="8973" width="27.7109375" style="272" customWidth="1"/>
    <col min="8974" max="8976" width="9.140625" style="272" customWidth="1"/>
    <col min="8977" max="8977" width="14.85546875" style="272" customWidth="1"/>
    <col min="8978" max="8978" width="13.85546875" style="272" customWidth="1"/>
    <col min="8979" max="9200" width="9.140625" style="272" customWidth="1"/>
    <col min="9201" max="9201" width="9" style="272"/>
    <col min="9202" max="9202" width="6.5703125" style="272" customWidth="1"/>
    <col min="9203" max="9203" width="79.5703125" style="272" customWidth="1"/>
    <col min="9204" max="9204" width="23.5703125" style="272" customWidth="1"/>
    <col min="9205" max="9205" width="27.85546875" style="272" customWidth="1"/>
    <col min="9206" max="9206" width="22.28515625" style="272" customWidth="1"/>
    <col min="9207" max="9207" width="23.5703125" style="272" customWidth="1"/>
    <col min="9208" max="9208" width="39" style="272" customWidth="1"/>
    <col min="9209" max="9209" width="36.42578125" style="272" customWidth="1"/>
    <col min="9210" max="9210" width="8" style="272" customWidth="1"/>
    <col min="9211" max="9211" width="15.5703125" style="272" customWidth="1"/>
    <col min="9212" max="9212" width="17.28515625" style="272" customWidth="1"/>
    <col min="9213" max="9213" width="18.85546875" style="272" customWidth="1"/>
    <col min="9214" max="9214" width="81" style="272" customWidth="1"/>
    <col min="9215" max="9215" width="14.85546875" style="272" customWidth="1"/>
    <col min="9216" max="9216" width="15.7109375" style="272" customWidth="1"/>
    <col min="9217" max="9217" width="17.5703125" style="272" customWidth="1"/>
    <col min="9218" max="9218" width="18.42578125" style="272" customWidth="1"/>
    <col min="9219" max="9219" width="16.5703125" style="272" customWidth="1"/>
    <col min="9220" max="9220" width="17.7109375" style="272" customWidth="1"/>
    <col min="9221" max="9221" width="17.85546875" style="272" customWidth="1"/>
    <col min="9222" max="9222" width="18.42578125" style="272" customWidth="1"/>
    <col min="9223" max="9223" width="15.42578125" style="272" customWidth="1"/>
    <col min="9224" max="9224" width="14.5703125" style="272" customWidth="1"/>
    <col min="9225" max="9225" width="15" style="272" customWidth="1"/>
    <col min="9226" max="9226" width="6.7109375" style="272" customWidth="1"/>
    <col min="9227" max="9227" width="14.28515625" style="272" customWidth="1"/>
    <col min="9228" max="9228" width="17.5703125" style="272" customWidth="1"/>
    <col min="9229" max="9229" width="27.7109375" style="272" customWidth="1"/>
    <col min="9230" max="9232" width="9.140625" style="272" customWidth="1"/>
    <col min="9233" max="9233" width="14.85546875" style="272" customWidth="1"/>
    <col min="9234" max="9234" width="13.85546875" style="272" customWidth="1"/>
    <col min="9235" max="9456" width="9.140625" style="272" customWidth="1"/>
    <col min="9457" max="9457" width="9" style="272"/>
    <col min="9458" max="9458" width="6.5703125" style="272" customWidth="1"/>
    <col min="9459" max="9459" width="79.5703125" style="272" customWidth="1"/>
    <col min="9460" max="9460" width="23.5703125" style="272" customWidth="1"/>
    <col min="9461" max="9461" width="27.85546875" style="272" customWidth="1"/>
    <col min="9462" max="9462" width="22.28515625" style="272" customWidth="1"/>
    <col min="9463" max="9463" width="23.5703125" style="272" customWidth="1"/>
    <col min="9464" max="9464" width="39" style="272" customWidth="1"/>
    <col min="9465" max="9465" width="36.42578125" style="272" customWidth="1"/>
    <col min="9466" max="9466" width="8" style="272" customWidth="1"/>
    <col min="9467" max="9467" width="15.5703125" style="272" customWidth="1"/>
    <col min="9468" max="9468" width="17.28515625" style="272" customWidth="1"/>
    <col min="9469" max="9469" width="18.85546875" style="272" customWidth="1"/>
    <col min="9470" max="9470" width="81" style="272" customWidth="1"/>
    <col min="9471" max="9471" width="14.85546875" style="272" customWidth="1"/>
    <col min="9472" max="9472" width="15.7109375" style="272" customWidth="1"/>
    <col min="9473" max="9473" width="17.5703125" style="272" customWidth="1"/>
    <col min="9474" max="9474" width="18.42578125" style="272" customWidth="1"/>
    <col min="9475" max="9475" width="16.5703125" style="272" customWidth="1"/>
    <col min="9476" max="9476" width="17.7109375" style="272" customWidth="1"/>
    <col min="9477" max="9477" width="17.85546875" style="272" customWidth="1"/>
    <col min="9478" max="9478" width="18.42578125" style="272" customWidth="1"/>
    <col min="9479" max="9479" width="15.42578125" style="272" customWidth="1"/>
    <col min="9480" max="9480" width="14.5703125" style="272" customWidth="1"/>
    <col min="9481" max="9481" width="15" style="272" customWidth="1"/>
    <col min="9482" max="9482" width="6.7109375" style="272" customWidth="1"/>
    <col min="9483" max="9483" width="14.28515625" style="272" customWidth="1"/>
    <col min="9484" max="9484" width="17.5703125" style="272" customWidth="1"/>
    <col min="9485" max="9485" width="27.7109375" style="272" customWidth="1"/>
    <col min="9486" max="9488" width="9.140625" style="272" customWidth="1"/>
    <col min="9489" max="9489" width="14.85546875" style="272" customWidth="1"/>
    <col min="9490" max="9490" width="13.85546875" style="272" customWidth="1"/>
    <col min="9491" max="9712" width="9.140625" style="272" customWidth="1"/>
    <col min="9713" max="9713" width="9" style="272"/>
    <col min="9714" max="9714" width="6.5703125" style="272" customWidth="1"/>
    <col min="9715" max="9715" width="79.5703125" style="272" customWidth="1"/>
    <col min="9716" max="9716" width="23.5703125" style="272" customWidth="1"/>
    <col min="9717" max="9717" width="27.85546875" style="272" customWidth="1"/>
    <col min="9718" max="9718" width="22.28515625" style="272" customWidth="1"/>
    <col min="9719" max="9719" width="23.5703125" style="272" customWidth="1"/>
    <col min="9720" max="9720" width="39" style="272" customWidth="1"/>
    <col min="9721" max="9721" width="36.42578125" style="272" customWidth="1"/>
    <col min="9722" max="9722" width="8" style="272" customWidth="1"/>
    <col min="9723" max="9723" width="15.5703125" style="272" customWidth="1"/>
    <col min="9724" max="9724" width="17.28515625" style="272" customWidth="1"/>
    <col min="9725" max="9725" width="18.85546875" style="272" customWidth="1"/>
    <col min="9726" max="9726" width="81" style="272" customWidth="1"/>
    <col min="9727" max="9727" width="14.85546875" style="272" customWidth="1"/>
    <col min="9728" max="9728" width="15.7109375" style="272" customWidth="1"/>
    <col min="9729" max="9729" width="17.5703125" style="272" customWidth="1"/>
    <col min="9730" max="9730" width="18.42578125" style="272" customWidth="1"/>
    <col min="9731" max="9731" width="16.5703125" style="272" customWidth="1"/>
    <col min="9732" max="9732" width="17.7109375" style="272" customWidth="1"/>
    <col min="9733" max="9733" width="17.85546875" style="272" customWidth="1"/>
    <col min="9734" max="9734" width="18.42578125" style="272" customWidth="1"/>
    <col min="9735" max="9735" width="15.42578125" style="272" customWidth="1"/>
    <col min="9736" max="9736" width="14.5703125" style="272" customWidth="1"/>
    <col min="9737" max="9737" width="15" style="272" customWidth="1"/>
    <col min="9738" max="9738" width="6.7109375" style="272" customWidth="1"/>
    <col min="9739" max="9739" width="14.28515625" style="272" customWidth="1"/>
    <col min="9740" max="9740" width="17.5703125" style="272" customWidth="1"/>
    <col min="9741" max="9741" width="27.7109375" style="272" customWidth="1"/>
    <col min="9742" max="9744" width="9.140625" style="272" customWidth="1"/>
    <col min="9745" max="9745" width="14.85546875" style="272" customWidth="1"/>
    <col min="9746" max="9746" width="13.85546875" style="272" customWidth="1"/>
    <col min="9747" max="9968" width="9.140625" style="272" customWidth="1"/>
    <col min="9969" max="9969" width="9" style="272"/>
    <col min="9970" max="9970" width="6.5703125" style="272" customWidth="1"/>
    <col min="9971" max="9971" width="79.5703125" style="272" customWidth="1"/>
    <col min="9972" max="9972" width="23.5703125" style="272" customWidth="1"/>
    <col min="9973" max="9973" width="27.85546875" style="272" customWidth="1"/>
    <col min="9974" max="9974" width="22.28515625" style="272" customWidth="1"/>
    <col min="9975" max="9975" width="23.5703125" style="272" customWidth="1"/>
    <col min="9976" max="9976" width="39" style="272" customWidth="1"/>
    <col min="9977" max="9977" width="36.42578125" style="272" customWidth="1"/>
    <col min="9978" max="9978" width="8" style="272" customWidth="1"/>
    <col min="9979" max="9979" width="15.5703125" style="272" customWidth="1"/>
    <col min="9980" max="9980" width="17.28515625" style="272" customWidth="1"/>
    <col min="9981" max="9981" width="18.85546875" style="272" customWidth="1"/>
    <col min="9982" max="9982" width="81" style="272" customWidth="1"/>
    <col min="9983" max="9983" width="14.85546875" style="272" customWidth="1"/>
    <col min="9984" max="9984" width="15.7109375" style="272" customWidth="1"/>
    <col min="9985" max="9985" width="17.5703125" style="272" customWidth="1"/>
    <col min="9986" max="9986" width="18.42578125" style="272" customWidth="1"/>
    <col min="9987" max="9987" width="16.5703125" style="272" customWidth="1"/>
    <col min="9988" max="9988" width="17.7109375" style="272" customWidth="1"/>
    <col min="9989" max="9989" width="17.85546875" style="272" customWidth="1"/>
    <col min="9990" max="9990" width="18.42578125" style="272" customWidth="1"/>
    <col min="9991" max="9991" width="15.42578125" style="272" customWidth="1"/>
    <col min="9992" max="9992" width="14.5703125" style="272" customWidth="1"/>
    <col min="9993" max="9993" width="15" style="272" customWidth="1"/>
    <col min="9994" max="9994" width="6.7109375" style="272" customWidth="1"/>
    <col min="9995" max="9995" width="14.28515625" style="272" customWidth="1"/>
    <col min="9996" max="9996" width="17.5703125" style="272" customWidth="1"/>
    <col min="9997" max="9997" width="27.7109375" style="272" customWidth="1"/>
    <col min="9998" max="10000" width="9.140625" style="272" customWidth="1"/>
    <col min="10001" max="10001" width="14.85546875" style="272" customWidth="1"/>
    <col min="10002" max="10002" width="13.85546875" style="272" customWidth="1"/>
    <col min="10003" max="10224" width="9.140625" style="272" customWidth="1"/>
    <col min="10225" max="10225" width="9" style="272"/>
    <col min="10226" max="10226" width="6.5703125" style="272" customWidth="1"/>
    <col min="10227" max="10227" width="79.5703125" style="272" customWidth="1"/>
    <col min="10228" max="10228" width="23.5703125" style="272" customWidth="1"/>
    <col min="10229" max="10229" width="27.85546875" style="272" customWidth="1"/>
    <col min="10230" max="10230" width="22.28515625" style="272" customWidth="1"/>
    <col min="10231" max="10231" width="23.5703125" style="272" customWidth="1"/>
    <col min="10232" max="10232" width="39" style="272" customWidth="1"/>
    <col min="10233" max="10233" width="36.42578125" style="272" customWidth="1"/>
    <col min="10234" max="10234" width="8" style="272" customWidth="1"/>
    <col min="10235" max="10235" width="15.5703125" style="272" customWidth="1"/>
    <col min="10236" max="10236" width="17.28515625" style="272" customWidth="1"/>
    <col min="10237" max="10237" width="18.85546875" style="272" customWidth="1"/>
    <col min="10238" max="10238" width="81" style="272" customWidth="1"/>
    <col min="10239" max="10239" width="14.85546875" style="272" customWidth="1"/>
    <col min="10240" max="10240" width="15.7109375" style="272" customWidth="1"/>
    <col min="10241" max="10241" width="17.5703125" style="272" customWidth="1"/>
    <col min="10242" max="10242" width="18.42578125" style="272" customWidth="1"/>
    <col min="10243" max="10243" width="16.5703125" style="272" customWidth="1"/>
    <col min="10244" max="10244" width="17.7109375" style="272" customWidth="1"/>
    <col min="10245" max="10245" width="17.85546875" style="272" customWidth="1"/>
    <col min="10246" max="10246" width="18.42578125" style="272" customWidth="1"/>
    <col min="10247" max="10247" width="15.42578125" style="272" customWidth="1"/>
    <col min="10248" max="10248" width="14.5703125" style="272" customWidth="1"/>
    <col min="10249" max="10249" width="15" style="272" customWidth="1"/>
    <col min="10250" max="10250" width="6.7109375" style="272" customWidth="1"/>
    <col min="10251" max="10251" width="14.28515625" style="272" customWidth="1"/>
    <col min="10252" max="10252" width="17.5703125" style="272" customWidth="1"/>
    <col min="10253" max="10253" width="27.7109375" style="272" customWidth="1"/>
    <col min="10254" max="10256" width="9.140625" style="272" customWidth="1"/>
    <col min="10257" max="10257" width="14.85546875" style="272" customWidth="1"/>
    <col min="10258" max="10258" width="13.85546875" style="272" customWidth="1"/>
    <col min="10259" max="10480" width="9.140625" style="272" customWidth="1"/>
    <col min="10481" max="10481" width="9" style="272"/>
    <col min="10482" max="10482" width="6.5703125" style="272" customWidth="1"/>
    <col min="10483" max="10483" width="79.5703125" style="272" customWidth="1"/>
    <col min="10484" max="10484" width="23.5703125" style="272" customWidth="1"/>
    <col min="10485" max="10485" width="27.85546875" style="272" customWidth="1"/>
    <col min="10486" max="10486" width="22.28515625" style="272" customWidth="1"/>
    <col min="10487" max="10487" width="23.5703125" style="272" customWidth="1"/>
    <col min="10488" max="10488" width="39" style="272" customWidth="1"/>
    <col min="10489" max="10489" width="36.42578125" style="272" customWidth="1"/>
    <col min="10490" max="10490" width="8" style="272" customWidth="1"/>
    <col min="10491" max="10491" width="15.5703125" style="272" customWidth="1"/>
    <col min="10492" max="10492" width="17.28515625" style="272" customWidth="1"/>
    <col min="10493" max="10493" width="18.85546875" style="272" customWidth="1"/>
    <col min="10494" max="10494" width="81" style="272" customWidth="1"/>
    <col min="10495" max="10495" width="14.85546875" style="272" customWidth="1"/>
    <col min="10496" max="10496" width="15.7109375" style="272" customWidth="1"/>
    <col min="10497" max="10497" width="17.5703125" style="272" customWidth="1"/>
    <col min="10498" max="10498" width="18.42578125" style="272" customWidth="1"/>
    <col min="10499" max="10499" width="16.5703125" style="272" customWidth="1"/>
    <col min="10500" max="10500" width="17.7109375" style="272" customWidth="1"/>
    <col min="10501" max="10501" width="17.85546875" style="272" customWidth="1"/>
    <col min="10502" max="10502" width="18.42578125" style="272" customWidth="1"/>
    <col min="10503" max="10503" width="15.42578125" style="272" customWidth="1"/>
    <col min="10504" max="10504" width="14.5703125" style="272" customWidth="1"/>
    <col min="10505" max="10505" width="15" style="272" customWidth="1"/>
    <col min="10506" max="10506" width="6.7109375" style="272" customWidth="1"/>
    <col min="10507" max="10507" width="14.28515625" style="272" customWidth="1"/>
    <col min="10508" max="10508" width="17.5703125" style="272" customWidth="1"/>
    <col min="10509" max="10509" width="27.7109375" style="272" customWidth="1"/>
    <col min="10510" max="10512" width="9.140625" style="272" customWidth="1"/>
    <col min="10513" max="10513" width="14.85546875" style="272" customWidth="1"/>
    <col min="10514" max="10514" width="13.85546875" style="272" customWidth="1"/>
    <col min="10515" max="10736" width="9.140625" style="272" customWidth="1"/>
    <col min="10737" max="10737" width="9" style="272"/>
    <col min="10738" max="10738" width="6.5703125" style="272" customWidth="1"/>
    <col min="10739" max="10739" width="79.5703125" style="272" customWidth="1"/>
    <col min="10740" max="10740" width="23.5703125" style="272" customWidth="1"/>
    <col min="10741" max="10741" width="27.85546875" style="272" customWidth="1"/>
    <col min="10742" max="10742" width="22.28515625" style="272" customWidth="1"/>
    <col min="10743" max="10743" width="23.5703125" style="272" customWidth="1"/>
    <col min="10744" max="10744" width="39" style="272" customWidth="1"/>
    <col min="10745" max="10745" width="36.42578125" style="272" customWidth="1"/>
    <col min="10746" max="10746" width="8" style="272" customWidth="1"/>
    <col min="10747" max="10747" width="15.5703125" style="272" customWidth="1"/>
    <col min="10748" max="10748" width="17.28515625" style="272" customWidth="1"/>
    <col min="10749" max="10749" width="18.85546875" style="272" customWidth="1"/>
    <col min="10750" max="10750" width="81" style="272" customWidth="1"/>
    <col min="10751" max="10751" width="14.85546875" style="272" customWidth="1"/>
    <col min="10752" max="10752" width="15.7109375" style="272" customWidth="1"/>
    <col min="10753" max="10753" width="17.5703125" style="272" customWidth="1"/>
    <col min="10754" max="10754" width="18.42578125" style="272" customWidth="1"/>
    <col min="10755" max="10755" width="16.5703125" style="272" customWidth="1"/>
    <col min="10756" max="10756" width="17.7109375" style="272" customWidth="1"/>
    <col min="10757" max="10757" width="17.85546875" style="272" customWidth="1"/>
    <col min="10758" max="10758" width="18.42578125" style="272" customWidth="1"/>
    <col min="10759" max="10759" width="15.42578125" style="272" customWidth="1"/>
    <col min="10760" max="10760" width="14.5703125" style="272" customWidth="1"/>
    <col min="10761" max="10761" width="15" style="272" customWidth="1"/>
    <col min="10762" max="10762" width="6.7109375" style="272" customWidth="1"/>
    <col min="10763" max="10763" width="14.28515625" style="272" customWidth="1"/>
    <col min="10764" max="10764" width="17.5703125" style="272" customWidth="1"/>
    <col min="10765" max="10765" width="27.7109375" style="272" customWidth="1"/>
    <col min="10766" max="10768" width="9.140625" style="272" customWidth="1"/>
    <col min="10769" max="10769" width="14.85546875" style="272" customWidth="1"/>
    <col min="10770" max="10770" width="13.85546875" style="272" customWidth="1"/>
    <col min="10771" max="10992" width="9.140625" style="272" customWidth="1"/>
    <col min="10993" max="10993" width="9" style="272"/>
    <col min="10994" max="10994" width="6.5703125" style="272" customWidth="1"/>
    <col min="10995" max="10995" width="79.5703125" style="272" customWidth="1"/>
    <col min="10996" max="10996" width="23.5703125" style="272" customWidth="1"/>
    <col min="10997" max="10997" width="27.85546875" style="272" customWidth="1"/>
    <col min="10998" max="10998" width="22.28515625" style="272" customWidth="1"/>
    <col min="10999" max="10999" width="23.5703125" style="272" customWidth="1"/>
    <col min="11000" max="11000" width="39" style="272" customWidth="1"/>
    <col min="11001" max="11001" width="36.42578125" style="272" customWidth="1"/>
    <col min="11002" max="11002" width="8" style="272" customWidth="1"/>
    <col min="11003" max="11003" width="15.5703125" style="272" customWidth="1"/>
    <col min="11004" max="11004" width="17.28515625" style="272" customWidth="1"/>
    <col min="11005" max="11005" width="18.85546875" style="272" customWidth="1"/>
    <col min="11006" max="11006" width="81" style="272" customWidth="1"/>
    <col min="11007" max="11007" width="14.85546875" style="272" customWidth="1"/>
    <col min="11008" max="11008" width="15.7109375" style="272" customWidth="1"/>
    <col min="11009" max="11009" width="17.5703125" style="272" customWidth="1"/>
    <col min="11010" max="11010" width="18.42578125" style="272" customWidth="1"/>
    <col min="11011" max="11011" width="16.5703125" style="272" customWidth="1"/>
    <col min="11012" max="11012" width="17.7109375" style="272" customWidth="1"/>
    <col min="11013" max="11013" width="17.85546875" style="272" customWidth="1"/>
    <col min="11014" max="11014" width="18.42578125" style="272" customWidth="1"/>
    <col min="11015" max="11015" width="15.42578125" style="272" customWidth="1"/>
    <col min="11016" max="11016" width="14.5703125" style="272" customWidth="1"/>
    <col min="11017" max="11017" width="15" style="272" customWidth="1"/>
    <col min="11018" max="11018" width="6.7109375" style="272" customWidth="1"/>
    <col min="11019" max="11019" width="14.28515625" style="272" customWidth="1"/>
    <col min="11020" max="11020" width="17.5703125" style="272" customWidth="1"/>
    <col min="11021" max="11021" width="27.7109375" style="272" customWidth="1"/>
    <col min="11022" max="11024" width="9.140625" style="272" customWidth="1"/>
    <col min="11025" max="11025" width="14.85546875" style="272" customWidth="1"/>
    <col min="11026" max="11026" width="13.85546875" style="272" customWidth="1"/>
    <col min="11027" max="11248" width="9.140625" style="272" customWidth="1"/>
    <col min="11249" max="11249" width="9" style="272"/>
    <col min="11250" max="11250" width="6.5703125" style="272" customWidth="1"/>
    <col min="11251" max="11251" width="79.5703125" style="272" customWidth="1"/>
    <col min="11252" max="11252" width="23.5703125" style="272" customWidth="1"/>
    <col min="11253" max="11253" width="27.85546875" style="272" customWidth="1"/>
    <col min="11254" max="11254" width="22.28515625" style="272" customWidth="1"/>
    <col min="11255" max="11255" width="23.5703125" style="272" customWidth="1"/>
    <col min="11256" max="11256" width="39" style="272" customWidth="1"/>
    <col min="11257" max="11257" width="36.42578125" style="272" customWidth="1"/>
    <col min="11258" max="11258" width="8" style="272" customWidth="1"/>
    <col min="11259" max="11259" width="15.5703125" style="272" customWidth="1"/>
    <col min="11260" max="11260" width="17.28515625" style="272" customWidth="1"/>
    <col min="11261" max="11261" width="18.85546875" style="272" customWidth="1"/>
    <col min="11262" max="11262" width="81" style="272" customWidth="1"/>
    <col min="11263" max="11263" width="14.85546875" style="272" customWidth="1"/>
    <col min="11264" max="11264" width="15.7109375" style="272" customWidth="1"/>
    <col min="11265" max="11265" width="17.5703125" style="272" customWidth="1"/>
    <col min="11266" max="11266" width="18.42578125" style="272" customWidth="1"/>
    <col min="11267" max="11267" width="16.5703125" style="272" customWidth="1"/>
    <col min="11268" max="11268" width="17.7109375" style="272" customWidth="1"/>
    <col min="11269" max="11269" width="17.85546875" style="272" customWidth="1"/>
    <col min="11270" max="11270" width="18.42578125" style="272" customWidth="1"/>
    <col min="11271" max="11271" width="15.42578125" style="272" customWidth="1"/>
    <col min="11272" max="11272" width="14.5703125" style="272" customWidth="1"/>
    <col min="11273" max="11273" width="15" style="272" customWidth="1"/>
    <col min="11274" max="11274" width="6.7109375" style="272" customWidth="1"/>
    <col min="11275" max="11275" width="14.28515625" style="272" customWidth="1"/>
    <col min="11276" max="11276" width="17.5703125" style="272" customWidth="1"/>
    <col min="11277" max="11277" width="27.7109375" style="272" customWidth="1"/>
    <col min="11278" max="11280" width="9.140625" style="272" customWidth="1"/>
    <col min="11281" max="11281" width="14.85546875" style="272" customWidth="1"/>
    <col min="11282" max="11282" width="13.85546875" style="272" customWidth="1"/>
    <col min="11283" max="11504" width="9.140625" style="272" customWidth="1"/>
    <col min="11505" max="11505" width="9" style="272"/>
    <col min="11506" max="11506" width="6.5703125" style="272" customWidth="1"/>
    <col min="11507" max="11507" width="79.5703125" style="272" customWidth="1"/>
    <col min="11508" max="11508" width="23.5703125" style="272" customWidth="1"/>
    <col min="11509" max="11509" width="27.85546875" style="272" customWidth="1"/>
    <col min="11510" max="11510" width="22.28515625" style="272" customWidth="1"/>
    <col min="11511" max="11511" width="23.5703125" style="272" customWidth="1"/>
    <col min="11512" max="11512" width="39" style="272" customWidth="1"/>
    <col min="11513" max="11513" width="36.42578125" style="272" customWidth="1"/>
    <col min="11514" max="11514" width="8" style="272" customWidth="1"/>
    <col min="11515" max="11515" width="15.5703125" style="272" customWidth="1"/>
    <col min="11516" max="11516" width="17.28515625" style="272" customWidth="1"/>
    <col min="11517" max="11517" width="18.85546875" style="272" customWidth="1"/>
    <col min="11518" max="11518" width="81" style="272" customWidth="1"/>
    <col min="11519" max="11519" width="14.85546875" style="272" customWidth="1"/>
    <col min="11520" max="11520" width="15.7109375" style="272" customWidth="1"/>
    <col min="11521" max="11521" width="17.5703125" style="272" customWidth="1"/>
    <col min="11522" max="11522" width="18.42578125" style="272" customWidth="1"/>
    <col min="11523" max="11523" width="16.5703125" style="272" customWidth="1"/>
    <col min="11524" max="11524" width="17.7109375" style="272" customWidth="1"/>
    <col min="11525" max="11525" width="17.85546875" style="272" customWidth="1"/>
    <col min="11526" max="11526" width="18.42578125" style="272" customWidth="1"/>
    <col min="11527" max="11527" width="15.42578125" style="272" customWidth="1"/>
    <col min="11528" max="11528" width="14.5703125" style="272" customWidth="1"/>
    <col min="11529" max="11529" width="15" style="272" customWidth="1"/>
    <col min="11530" max="11530" width="6.7109375" style="272" customWidth="1"/>
    <col min="11531" max="11531" width="14.28515625" style="272" customWidth="1"/>
    <col min="11532" max="11532" width="17.5703125" style="272" customWidth="1"/>
    <col min="11533" max="11533" width="27.7109375" style="272" customWidth="1"/>
    <col min="11534" max="11536" width="9.140625" style="272" customWidth="1"/>
    <col min="11537" max="11537" width="14.85546875" style="272" customWidth="1"/>
    <col min="11538" max="11538" width="13.85546875" style="272" customWidth="1"/>
    <col min="11539" max="11760" width="9.140625" style="272" customWidth="1"/>
    <col min="11761" max="11761" width="9" style="272"/>
    <col min="11762" max="11762" width="6.5703125" style="272" customWidth="1"/>
    <col min="11763" max="11763" width="79.5703125" style="272" customWidth="1"/>
    <col min="11764" max="11764" width="23.5703125" style="272" customWidth="1"/>
    <col min="11765" max="11765" width="27.85546875" style="272" customWidth="1"/>
    <col min="11766" max="11766" width="22.28515625" style="272" customWidth="1"/>
    <col min="11767" max="11767" width="23.5703125" style="272" customWidth="1"/>
    <col min="11768" max="11768" width="39" style="272" customWidth="1"/>
    <col min="11769" max="11769" width="36.42578125" style="272" customWidth="1"/>
    <col min="11770" max="11770" width="8" style="272" customWidth="1"/>
    <col min="11771" max="11771" width="15.5703125" style="272" customWidth="1"/>
    <col min="11772" max="11772" width="17.28515625" style="272" customWidth="1"/>
    <col min="11773" max="11773" width="18.85546875" style="272" customWidth="1"/>
    <col min="11774" max="11774" width="81" style="272" customWidth="1"/>
    <col min="11775" max="11775" width="14.85546875" style="272" customWidth="1"/>
    <col min="11776" max="11776" width="15.7109375" style="272" customWidth="1"/>
    <col min="11777" max="11777" width="17.5703125" style="272" customWidth="1"/>
    <col min="11778" max="11778" width="18.42578125" style="272" customWidth="1"/>
    <col min="11779" max="11779" width="16.5703125" style="272" customWidth="1"/>
    <col min="11780" max="11780" width="17.7109375" style="272" customWidth="1"/>
    <col min="11781" max="11781" width="17.85546875" style="272" customWidth="1"/>
    <col min="11782" max="11782" width="18.42578125" style="272" customWidth="1"/>
    <col min="11783" max="11783" width="15.42578125" style="272" customWidth="1"/>
    <col min="11784" max="11784" width="14.5703125" style="272" customWidth="1"/>
    <col min="11785" max="11785" width="15" style="272" customWidth="1"/>
    <col min="11786" max="11786" width="6.7109375" style="272" customWidth="1"/>
    <col min="11787" max="11787" width="14.28515625" style="272" customWidth="1"/>
    <col min="11788" max="11788" width="17.5703125" style="272" customWidth="1"/>
    <col min="11789" max="11789" width="27.7109375" style="272" customWidth="1"/>
    <col min="11790" max="11792" width="9.140625" style="272" customWidth="1"/>
    <col min="11793" max="11793" width="14.85546875" style="272" customWidth="1"/>
    <col min="11794" max="11794" width="13.85546875" style="272" customWidth="1"/>
    <col min="11795" max="12016" width="9.140625" style="272" customWidth="1"/>
    <col min="12017" max="12017" width="9" style="272"/>
    <col min="12018" max="12018" width="6.5703125" style="272" customWidth="1"/>
    <col min="12019" max="12019" width="79.5703125" style="272" customWidth="1"/>
    <col min="12020" max="12020" width="23.5703125" style="272" customWidth="1"/>
    <col min="12021" max="12021" width="27.85546875" style="272" customWidth="1"/>
    <col min="12022" max="12022" width="22.28515625" style="272" customWidth="1"/>
    <col min="12023" max="12023" width="23.5703125" style="272" customWidth="1"/>
    <col min="12024" max="12024" width="39" style="272" customWidth="1"/>
    <col min="12025" max="12025" width="36.42578125" style="272" customWidth="1"/>
    <col min="12026" max="12026" width="8" style="272" customWidth="1"/>
    <col min="12027" max="12027" width="15.5703125" style="272" customWidth="1"/>
    <col min="12028" max="12028" width="17.28515625" style="272" customWidth="1"/>
    <col min="12029" max="12029" width="18.85546875" style="272" customWidth="1"/>
    <col min="12030" max="12030" width="81" style="272" customWidth="1"/>
    <col min="12031" max="12031" width="14.85546875" style="272" customWidth="1"/>
    <col min="12032" max="12032" width="15.7109375" style="272" customWidth="1"/>
    <col min="12033" max="12033" width="17.5703125" style="272" customWidth="1"/>
    <col min="12034" max="12034" width="18.42578125" style="272" customWidth="1"/>
    <col min="12035" max="12035" width="16.5703125" style="272" customWidth="1"/>
    <col min="12036" max="12036" width="17.7109375" style="272" customWidth="1"/>
    <col min="12037" max="12037" width="17.85546875" style="272" customWidth="1"/>
    <col min="12038" max="12038" width="18.42578125" style="272" customWidth="1"/>
    <col min="12039" max="12039" width="15.42578125" style="272" customWidth="1"/>
    <col min="12040" max="12040" width="14.5703125" style="272" customWidth="1"/>
    <col min="12041" max="12041" width="15" style="272" customWidth="1"/>
    <col min="12042" max="12042" width="6.7109375" style="272" customWidth="1"/>
    <col min="12043" max="12043" width="14.28515625" style="272" customWidth="1"/>
    <col min="12044" max="12044" width="17.5703125" style="272" customWidth="1"/>
    <col min="12045" max="12045" width="27.7109375" style="272" customWidth="1"/>
    <col min="12046" max="12048" width="9.140625" style="272" customWidth="1"/>
    <col min="12049" max="12049" width="14.85546875" style="272" customWidth="1"/>
    <col min="12050" max="12050" width="13.85546875" style="272" customWidth="1"/>
    <col min="12051" max="12272" width="9.140625" style="272" customWidth="1"/>
    <col min="12273" max="12273" width="9" style="272"/>
    <col min="12274" max="12274" width="6.5703125" style="272" customWidth="1"/>
    <col min="12275" max="12275" width="79.5703125" style="272" customWidth="1"/>
    <col min="12276" max="12276" width="23.5703125" style="272" customWidth="1"/>
    <col min="12277" max="12277" width="27.85546875" style="272" customWidth="1"/>
    <col min="12278" max="12278" width="22.28515625" style="272" customWidth="1"/>
    <col min="12279" max="12279" width="23.5703125" style="272" customWidth="1"/>
    <col min="12280" max="12280" width="39" style="272" customWidth="1"/>
    <col min="12281" max="12281" width="36.42578125" style="272" customWidth="1"/>
    <col min="12282" max="12282" width="8" style="272" customWidth="1"/>
    <col min="12283" max="12283" width="15.5703125" style="272" customWidth="1"/>
    <col min="12284" max="12284" width="17.28515625" style="272" customWidth="1"/>
    <col min="12285" max="12285" width="18.85546875" style="272" customWidth="1"/>
    <col min="12286" max="12286" width="81" style="272" customWidth="1"/>
    <col min="12287" max="12287" width="14.85546875" style="272" customWidth="1"/>
    <col min="12288" max="12288" width="15.7109375" style="272" customWidth="1"/>
    <col min="12289" max="12289" width="17.5703125" style="272" customWidth="1"/>
    <col min="12290" max="12290" width="18.42578125" style="272" customWidth="1"/>
    <col min="12291" max="12291" width="16.5703125" style="272" customWidth="1"/>
    <col min="12292" max="12292" width="17.7109375" style="272" customWidth="1"/>
    <col min="12293" max="12293" width="17.85546875" style="272" customWidth="1"/>
    <col min="12294" max="12294" width="18.42578125" style="272" customWidth="1"/>
    <col min="12295" max="12295" width="15.42578125" style="272" customWidth="1"/>
    <col min="12296" max="12296" width="14.5703125" style="272" customWidth="1"/>
    <col min="12297" max="12297" width="15" style="272" customWidth="1"/>
    <col min="12298" max="12298" width="6.7109375" style="272" customWidth="1"/>
    <col min="12299" max="12299" width="14.28515625" style="272" customWidth="1"/>
    <col min="12300" max="12300" width="17.5703125" style="272" customWidth="1"/>
    <col min="12301" max="12301" width="27.7109375" style="272" customWidth="1"/>
    <col min="12302" max="12304" width="9.140625" style="272" customWidth="1"/>
    <col min="12305" max="12305" width="14.85546875" style="272" customWidth="1"/>
    <col min="12306" max="12306" width="13.85546875" style="272" customWidth="1"/>
    <col min="12307" max="12528" width="9.140625" style="272" customWidth="1"/>
    <col min="12529" max="12529" width="9" style="272"/>
    <col min="12530" max="12530" width="6.5703125" style="272" customWidth="1"/>
    <col min="12531" max="12531" width="79.5703125" style="272" customWidth="1"/>
    <col min="12532" max="12532" width="23.5703125" style="272" customWidth="1"/>
    <col min="12533" max="12533" width="27.85546875" style="272" customWidth="1"/>
    <col min="12534" max="12534" width="22.28515625" style="272" customWidth="1"/>
    <col min="12535" max="12535" width="23.5703125" style="272" customWidth="1"/>
    <col min="12536" max="12536" width="39" style="272" customWidth="1"/>
    <col min="12537" max="12537" width="36.42578125" style="272" customWidth="1"/>
    <col min="12538" max="12538" width="8" style="272" customWidth="1"/>
    <col min="12539" max="12539" width="15.5703125" style="272" customWidth="1"/>
    <col min="12540" max="12540" width="17.28515625" style="272" customWidth="1"/>
    <col min="12541" max="12541" width="18.85546875" style="272" customWidth="1"/>
    <col min="12542" max="12542" width="81" style="272" customWidth="1"/>
    <col min="12543" max="12543" width="14.85546875" style="272" customWidth="1"/>
    <col min="12544" max="12544" width="15.7109375" style="272" customWidth="1"/>
    <col min="12545" max="12545" width="17.5703125" style="272" customWidth="1"/>
    <col min="12546" max="12546" width="18.42578125" style="272" customWidth="1"/>
    <col min="12547" max="12547" width="16.5703125" style="272" customWidth="1"/>
    <col min="12548" max="12548" width="17.7109375" style="272" customWidth="1"/>
    <col min="12549" max="12549" width="17.85546875" style="272" customWidth="1"/>
    <col min="12550" max="12550" width="18.42578125" style="272" customWidth="1"/>
    <col min="12551" max="12551" width="15.42578125" style="272" customWidth="1"/>
    <col min="12552" max="12552" width="14.5703125" style="272" customWidth="1"/>
    <col min="12553" max="12553" width="15" style="272" customWidth="1"/>
    <col min="12554" max="12554" width="6.7109375" style="272" customWidth="1"/>
    <col min="12555" max="12555" width="14.28515625" style="272" customWidth="1"/>
    <col min="12556" max="12556" width="17.5703125" style="272" customWidth="1"/>
    <col min="12557" max="12557" width="27.7109375" style="272" customWidth="1"/>
    <col min="12558" max="12560" width="9.140625" style="272" customWidth="1"/>
    <col min="12561" max="12561" width="14.85546875" style="272" customWidth="1"/>
    <col min="12562" max="12562" width="13.85546875" style="272" customWidth="1"/>
    <col min="12563" max="12784" width="9.140625" style="272" customWidth="1"/>
    <col min="12785" max="12785" width="9" style="272"/>
    <col min="12786" max="12786" width="6.5703125" style="272" customWidth="1"/>
    <col min="12787" max="12787" width="79.5703125" style="272" customWidth="1"/>
    <col min="12788" max="12788" width="23.5703125" style="272" customWidth="1"/>
    <col min="12789" max="12789" width="27.85546875" style="272" customWidth="1"/>
    <col min="12790" max="12790" width="22.28515625" style="272" customWidth="1"/>
    <col min="12791" max="12791" width="23.5703125" style="272" customWidth="1"/>
    <col min="12792" max="12792" width="39" style="272" customWidth="1"/>
    <col min="12793" max="12793" width="36.42578125" style="272" customWidth="1"/>
    <col min="12794" max="12794" width="8" style="272" customWidth="1"/>
    <col min="12795" max="12795" width="15.5703125" style="272" customWidth="1"/>
    <col min="12796" max="12796" width="17.28515625" style="272" customWidth="1"/>
    <col min="12797" max="12797" width="18.85546875" style="272" customWidth="1"/>
    <col min="12798" max="12798" width="81" style="272" customWidth="1"/>
    <col min="12799" max="12799" width="14.85546875" style="272" customWidth="1"/>
    <col min="12800" max="12800" width="15.7109375" style="272" customWidth="1"/>
    <col min="12801" max="12801" width="17.5703125" style="272" customWidth="1"/>
    <col min="12802" max="12802" width="18.42578125" style="272" customWidth="1"/>
    <col min="12803" max="12803" width="16.5703125" style="272" customWidth="1"/>
    <col min="12804" max="12804" width="17.7109375" style="272" customWidth="1"/>
    <col min="12805" max="12805" width="17.85546875" style="272" customWidth="1"/>
    <col min="12806" max="12806" width="18.42578125" style="272" customWidth="1"/>
    <col min="12807" max="12807" width="15.42578125" style="272" customWidth="1"/>
    <col min="12808" max="12808" width="14.5703125" style="272" customWidth="1"/>
    <col min="12809" max="12809" width="15" style="272" customWidth="1"/>
    <col min="12810" max="12810" width="6.7109375" style="272" customWidth="1"/>
    <col min="12811" max="12811" width="14.28515625" style="272" customWidth="1"/>
    <col min="12812" max="12812" width="17.5703125" style="272" customWidth="1"/>
    <col min="12813" max="12813" width="27.7109375" style="272" customWidth="1"/>
    <col min="12814" max="12816" width="9.140625" style="272" customWidth="1"/>
    <col min="12817" max="12817" width="14.85546875" style="272" customWidth="1"/>
    <col min="12818" max="12818" width="13.85546875" style="272" customWidth="1"/>
    <col min="12819" max="13040" width="9.140625" style="272" customWidth="1"/>
    <col min="13041" max="13041" width="9" style="272"/>
    <col min="13042" max="13042" width="6.5703125" style="272" customWidth="1"/>
    <col min="13043" max="13043" width="79.5703125" style="272" customWidth="1"/>
    <col min="13044" max="13044" width="23.5703125" style="272" customWidth="1"/>
    <col min="13045" max="13045" width="27.85546875" style="272" customWidth="1"/>
    <col min="13046" max="13046" width="22.28515625" style="272" customWidth="1"/>
    <col min="13047" max="13047" width="23.5703125" style="272" customWidth="1"/>
    <col min="13048" max="13048" width="39" style="272" customWidth="1"/>
    <col min="13049" max="13049" width="36.42578125" style="272" customWidth="1"/>
    <col min="13050" max="13050" width="8" style="272" customWidth="1"/>
    <col min="13051" max="13051" width="15.5703125" style="272" customWidth="1"/>
    <col min="13052" max="13052" width="17.28515625" style="272" customWidth="1"/>
    <col min="13053" max="13053" width="18.85546875" style="272" customWidth="1"/>
    <col min="13054" max="13054" width="81" style="272" customWidth="1"/>
    <col min="13055" max="13055" width="14.85546875" style="272" customWidth="1"/>
    <col min="13056" max="13056" width="15.7109375" style="272" customWidth="1"/>
    <col min="13057" max="13057" width="17.5703125" style="272" customWidth="1"/>
    <col min="13058" max="13058" width="18.42578125" style="272" customWidth="1"/>
    <col min="13059" max="13059" width="16.5703125" style="272" customWidth="1"/>
    <col min="13060" max="13060" width="17.7109375" style="272" customWidth="1"/>
    <col min="13061" max="13061" width="17.85546875" style="272" customWidth="1"/>
    <col min="13062" max="13062" width="18.42578125" style="272" customWidth="1"/>
    <col min="13063" max="13063" width="15.42578125" style="272" customWidth="1"/>
    <col min="13064" max="13064" width="14.5703125" style="272" customWidth="1"/>
    <col min="13065" max="13065" width="15" style="272" customWidth="1"/>
    <col min="13066" max="13066" width="6.7109375" style="272" customWidth="1"/>
    <col min="13067" max="13067" width="14.28515625" style="272" customWidth="1"/>
    <col min="13068" max="13068" width="17.5703125" style="272" customWidth="1"/>
    <col min="13069" max="13069" width="27.7109375" style="272" customWidth="1"/>
    <col min="13070" max="13072" width="9.140625" style="272" customWidth="1"/>
    <col min="13073" max="13073" width="14.85546875" style="272" customWidth="1"/>
    <col min="13074" max="13074" width="13.85546875" style="272" customWidth="1"/>
    <col min="13075" max="13296" width="9.140625" style="272" customWidth="1"/>
    <col min="13297" max="13297" width="9" style="272"/>
    <col min="13298" max="13298" width="6.5703125" style="272" customWidth="1"/>
    <col min="13299" max="13299" width="79.5703125" style="272" customWidth="1"/>
    <col min="13300" max="13300" width="23.5703125" style="272" customWidth="1"/>
    <col min="13301" max="13301" width="27.85546875" style="272" customWidth="1"/>
    <col min="13302" max="13302" width="22.28515625" style="272" customWidth="1"/>
    <col min="13303" max="13303" width="23.5703125" style="272" customWidth="1"/>
    <col min="13304" max="13304" width="39" style="272" customWidth="1"/>
    <col min="13305" max="13305" width="36.42578125" style="272" customWidth="1"/>
    <col min="13306" max="13306" width="8" style="272" customWidth="1"/>
    <col min="13307" max="13307" width="15.5703125" style="272" customWidth="1"/>
    <col min="13308" max="13308" width="17.28515625" style="272" customWidth="1"/>
    <col min="13309" max="13309" width="18.85546875" style="272" customWidth="1"/>
    <col min="13310" max="13310" width="81" style="272" customWidth="1"/>
    <col min="13311" max="13311" width="14.85546875" style="272" customWidth="1"/>
    <col min="13312" max="13312" width="15.7109375" style="272" customWidth="1"/>
    <col min="13313" max="13313" width="17.5703125" style="272" customWidth="1"/>
    <col min="13314" max="13314" width="18.42578125" style="272" customWidth="1"/>
    <col min="13315" max="13315" width="16.5703125" style="272" customWidth="1"/>
    <col min="13316" max="13316" width="17.7109375" style="272" customWidth="1"/>
    <col min="13317" max="13317" width="17.85546875" style="272" customWidth="1"/>
    <col min="13318" max="13318" width="18.42578125" style="272" customWidth="1"/>
    <col min="13319" max="13319" width="15.42578125" style="272" customWidth="1"/>
    <col min="13320" max="13320" width="14.5703125" style="272" customWidth="1"/>
    <col min="13321" max="13321" width="15" style="272" customWidth="1"/>
    <col min="13322" max="13322" width="6.7109375" style="272" customWidth="1"/>
    <col min="13323" max="13323" width="14.28515625" style="272" customWidth="1"/>
    <col min="13324" max="13324" width="17.5703125" style="272" customWidth="1"/>
    <col min="13325" max="13325" width="27.7109375" style="272" customWidth="1"/>
    <col min="13326" max="13328" width="9.140625" style="272" customWidth="1"/>
    <col min="13329" max="13329" width="14.85546875" style="272" customWidth="1"/>
    <col min="13330" max="13330" width="13.85546875" style="272" customWidth="1"/>
    <col min="13331" max="13552" width="9.140625" style="272" customWidth="1"/>
    <col min="13553" max="13553" width="9" style="272"/>
    <col min="13554" max="13554" width="6.5703125" style="272" customWidth="1"/>
    <col min="13555" max="13555" width="79.5703125" style="272" customWidth="1"/>
    <col min="13556" max="13556" width="23.5703125" style="272" customWidth="1"/>
    <col min="13557" max="13557" width="27.85546875" style="272" customWidth="1"/>
    <col min="13558" max="13558" width="22.28515625" style="272" customWidth="1"/>
    <col min="13559" max="13559" width="23.5703125" style="272" customWidth="1"/>
    <col min="13560" max="13560" width="39" style="272" customWidth="1"/>
    <col min="13561" max="13561" width="36.42578125" style="272" customWidth="1"/>
    <col min="13562" max="13562" width="8" style="272" customWidth="1"/>
    <col min="13563" max="13563" width="15.5703125" style="272" customWidth="1"/>
    <col min="13564" max="13564" width="17.28515625" style="272" customWidth="1"/>
    <col min="13565" max="13565" width="18.85546875" style="272" customWidth="1"/>
    <col min="13566" max="13566" width="81" style="272" customWidth="1"/>
    <col min="13567" max="13567" width="14.85546875" style="272" customWidth="1"/>
    <col min="13568" max="13568" width="15.7109375" style="272" customWidth="1"/>
    <col min="13569" max="13569" width="17.5703125" style="272" customWidth="1"/>
    <col min="13570" max="13570" width="18.42578125" style="272" customWidth="1"/>
    <col min="13571" max="13571" width="16.5703125" style="272" customWidth="1"/>
    <col min="13572" max="13572" width="17.7109375" style="272" customWidth="1"/>
    <col min="13573" max="13573" width="17.85546875" style="272" customWidth="1"/>
    <col min="13574" max="13574" width="18.42578125" style="272" customWidth="1"/>
    <col min="13575" max="13575" width="15.42578125" style="272" customWidth="1"/>
    <col min="13576" max="13576" width="14.5703125" style="272" customWidth="1"/>
    <col min="13577" max="13577" width="15" style="272" customWidth="1"/>
    <col min="13578" max="13578" width="6.7109375" style="272" customWidth="1"/>
    <col min="13579" max="13579" width="14.28515625" style="272" customWidth="1"/>
    <col min="13580" max="13580" width="17.5703125" style="272" customWidth="1"/>
    <col min="13581" max="13581" width="27.7109375" style="272" customWidth="1"/>
    <col min="13582" max="13584" width="9.140625" style="272" customWidth="1"/>
    <col min="13585" max="13585" width="14.85546875" style="272" customWidth="1"/>
    <col min="13586" max="13586" width="13.85546875" style="272" customWidth="1"/>
    <col min="13587" max="13808" width="9.140625" style="272" customWidth="1"/>
    <col min="13809" max="13809" width="9" style="272"/>
    <col min="13810" max="13810" width="6.5703125" style="272" customWidth="1"/>
    <col min="13811" max="13811" width="79.5703125" style="272" customWidth="1"/>
    <col min="13812" max="13812" width="23.5703125" style="272" customWidth="1"/>
    <col min="13813" max="13813" width="27.85546875" style="272" customWidth="1"/>
    <col min="13814" max="13814" width="22.28515625" style="272" customWidth="1"/>
    <col min="13815" max="13815" width="23.5703125" style="272" customWidth="1"/>
    <col min="13816" max="13816" width="39" style="272" customWidth="1"/>
    <col min="13817" max="13817" width="36.42578125" style="272" customWidth="1"/>
    <col min="13818" max="13818" width="8" style="272" customWidth="1"/>
    <col min="13819" max="13819" width="15.5703125" style="272" customWidth="1"/>
    <col min="13820" max="13820" width="17.28515625" style="272" customWidth="1"/>
    <col min="13821" max="13821" width="18.85546875" style="272" customWidth="1"/>
    <col min="13822" max="13822" width="81" style="272" customWidth="1"/>
    <col min="13823" max="13823" width="14.85546875" style="272" customWidth="1"/>
    <col min="13824" max="13824" width="15.7109375" style="272" customWidth="1"/>
    <col min="13825" max="13825" width="17.5703125" style="272" customWidth="1"/>
    <col min="13826" max="13826" width="18.42578125" style="272" customWidth="1"/>
    <col min="13827" max="13827" width="16.5703125" style="272" customWidth="1"/>
    <col min="13828" max="13828" width="17.7109375" style="272" customWidth="1"/>
    <col min="13829" max="13829" width="17.85546875" style="272" customWidth="1"/>
    <col min="13830" max="13830" width="18.42578125" style="272" customWidth="1"/>
    <col min="13831" max="13831" width="15.42578125" style="272" customWidth="1"/>
    <col min="13832" max="13832" width="14.5703125" style="272" customWidth="1"/>
    <col min="13833" max="13833" width="15" style="272" customWidth="1"/>
    <col min="13834" max="13834" width="6.7109375" style="272" customWidth="1"/>
    <col min="13835" max="13835" width="14.28515625" style="272" customWidth="1"/>
    <col min="13836" max="13836" width="17.5703125" style="272" customWidth="1"/>
    <col min="13837" max="13837" width="27.7109375" style="272" customWidth="1"/>
    <col min="13838" max="13840" width="9.140625" style="272" customWidth="1"/>
    <col min="13841" max="13841" width="14.85546875" style="272" customWidth="1"/>
    <col min="13842" max="13842" width="13.85546875" style="272" customWidth="1"/>
    <col min="13843" max="14064" width="9.140625" style="272" customWidth="1"/>
    <col min="14065" max="14065" width="9" style="272"/>
    <col min="14066" max="14066" width="6.5703125" style="272" customWidth="1"/>
    <col min="14067" max="14067" width="79.5703125" style="272" customWidth="1"/>
    <col min="14068" max="14068" width="23.5703125" style="272" customWidth="1"/>
    <col min="14069" max="14069" width="27.85546875" style="272" customWidth="1"/>
    <col min="14070" max="14070" width="22.28515625" style="272" customWidth="1"/>
    <col min="14071" max="14071" width="23.5703125" style="272" customWidth="1"/>
    <col min="14072" max="14072" width="39" style="272" customWidth="1"/>
    <col min="14073" max="14073" width="36.42578125" style="272" customWidth="1"/>
    <col min="14074" max="14074" width="8" style="272" customWidth="1"/>
    <col min="14075" max="14075" width="15.5703125" style="272" customWidth="1"/>
    <col min="14076" max="14076" width="17.28515625" style="272" customWidth="1"/>
    <col min="14077" max="14077" width="18.85546875" style="272" customWidth="1"/>
    <col min="14078" max="14078" width="81" style="272" customWidth="1"/>
    <col min="14079" max="14079" width="14.85546875" style="272" customWidth="1"/>
    <col min="14080" max="14080" width="15.7109375" style="272" customWidth="1"/>
    <col min="14081" max="14081" width="17.5703125" style="272" customWidth="1"/>
    <col min="14082" max="14082" width="18.42578125" style="272" customWidth="1"/>
    <col min="14083" max="14083" width="16.5703125" style="272" customWidth="1"/>
    <col min="14084" max="14084" width="17.7109375" style="272" customWidth="1"/>
    <col min="14085" max="14085" width="17.85546875" style="272" customWidth="1"/>
    <col min="14086" max="14086" width="18.42578125" style="272" customWidth="1"/>
    <col min="14087" max="14087" width="15.42578125" style="272" customWidth="1"/>
    <col min="14088" max="14088" width="14.5703125" style="272" customWidth="1"/>
    <col min="14089" max="14089" width="15" style="272" customWidth="1"/>
    <col min="14090" max="14090" width="6.7109375" style="272" customWidth="1"/>
    <col min="14091" max="14091" width="14.28515625" style="272" customWidth="1"/>
    <col min="14092" max="14092" width="17.5703125" style="272" customWidth="1"/>
    <col min="14093" max="14093" width="27.7109375" style="272" customWidth="1"/>
    <col min="14094" max="14096" width="9.140625" style="272" customWidth="1"/>
    <col min="14097" max="14097" width="14.85546875" style="272" customWidth="1"/>
    <col min="14098" max="14098" width="13.85546875" style="272" customWidth="1"/>
    <col min="14099" max="14320" width="9.140625" style="272" customWidth="1"/>
    <col min="14321" max="14321" width="9" style="272"/>
    <col min="14322" max="14322" width="6.5703125" style="272" customWidth="1"/>
    <col min="14323" max="14323" width="79.5703125" style="272" customWidth="1"/>
    <col min="14324" max="14324" width="23.5703125" style="272" customWidth="1"/>
    <col min="14325" max="14325" width="27.85546875" style="272" customWidth="1"/>
    <col min="14326" max="14326" width="22.28515625" style="272" customWidth="1"/>
    <col min="14327" max="14327" width="23.5703125" style="272" customWidth="1"/>
    <col min="14328" max="14328" width="39" style="272" customWidth="1"/>
    <col min="14329" max="14329" width="36.42578125" style="272" customWidth="1"/>
    <col min="14330" max="14330" width="8" style="272" customWidth="1"/>
    <col min="14331" max="14331" width="15.5703125" style="272" customWidth="1"/>
    <col min="14332" max="14332" width="17.28515625" style="272" customWidth="1"/>
    <col min="14333" max="14333" width="18.85546875" style="272" customWidth="1"/>
    <col min="14334" max="14334" width="81" style="272" customWidth="1"/>
    <col min="14335" max="14335" width="14.85546875" style="272" customWidth="1"/>
    <col min="14336" max="14336" width="15.7109375" style="272" customWidth="1"/>
    <col min="14337" max="14337" width="17.5703125" style="272" customWidth="1"/>
    <col min="14338" max="14338" width="18.42578125" style="272" customWidth="1"/>
    <col min="14339" max="14339" width="16.5703125" style="272" customWidth="1"/>
    <col min="14340" max="14340" width="17.7109375" style="272" customWidth="1"/>
    <col min="14341" max="14341" width="17.85546875" style="272" customWidth="1"/>
    <col min="14342" max="14342" width="18.42578125" style="272" customWidth="1"/>
    <col min="14343" max="14343" width="15.42578125" style="272" customWidth="1"/>
    <col min="14344" max="14344" width="14.5703125" style="272" customWidth="1"/>
    <col min="14345" max="14345" width="15" style="272" customWidth="1"/>
    <col min="14346" max="14346" width="6.7109375" style="272" customWidth="1"/>
    <col min="14347" max="14347" width="14.28515625" style="272" customWidth="1"/>
    <col min="14348" max="14348" width="17.5703125" style="272" customWidth="1"/>
    <col min="14349" max="14349" width="27.7109375" style="272" customWidth="1"/>
    <col min="14350" max="14352" width="9.140625" style="272" customWidth="1"/>
    <col min="14353" max="14353" width="14.85546875" style="272" customWidth="1"/>
    <col min="14354" max="14354" width="13.85546875" style="272" customWidth="1"/>
    <col min="14355" max="14576" width="9.140625" style="272" customWidth="1"/>
    <col min="14577" max="14577" width="9" style="272"/>
    <col min="14578" max="14578" width="6.5703125" style="272" customWidth="1"/>
    <col min="14579" max="14579" width="79.5703125" style="272" customWidth="1"/>
    <col min="14580" max="14580" width="23.5703125" style="272" customWidth="1"/>
    <col min="14581" max="14581" width="27.85546875" style="272" customWidth="1"/>
    <col min="14582" max="14582" width="22.28515625" style="272" customWidth="1"/>
    <col min="14583" max="14583" width="23.5703125" style="272" customWidth="1"/>
    <col min="14584" max="14584" width="39" style="272" customWidth="1"/>
    <col min="14585" max="14585" width="36.42578125" style="272" customWidth="1"/>
    <col min="14586" max="14586" width="8" style="272" customWidth="1"/>
    <col min="14587" max="14587" width="15.5703125" style="272" customWidth="1"/>
    <col min="14588" max="14588" width="17.28515625" style="272" customWidth="1"/>
    <col min="14589" max="14589" width="18.85546875" style="272" customWidth="1"/>
    <col min="14590" max="14590" width="81" style="272" customWidth="1"/>
    <col min="14591" max="14591" width="14.85546875" style="272" customWidth="1"/>
    <col min="14592" max="14592" width="15.7109375" style="272" customWidth="1"/>
    <col min="14593" max="14593" width="17.5703125" style="272" customWidth="1"/>
    <col min="14594" max="14594" width="18.42578125" style="272" customWidth="1"/>
    <col min="14595" max="14595" width="16.5703125" style="272" customWidth="1"/>
    <col min="14596" max="14596" width="17.7109375" style="272" customWidth="1"/>
    <col min="14597" max="14597" width="17.85546875" style="272" customWidth="1"/>
    <col min="14598" max="14598" width="18.42578125" style="272" customWidth="1"/>
    <col min="14599" max="14599" width="15.42578125" style="272" customWidth="1"/>
    <col min="14600" max="14600" width="14.5703125" style="272" customWidth="1"/>
    <col min="14601" max="14601" width="15" style="272" customWidth="1"/>
    <col min="14602" max="14602" width="6.7109375" style="272" customWidth="1"/>
    <col min="14603" max="14603" width="14.28515625" style="272" customWidth="1"/>
    <col min="14604" max="14604" width="17.5703125" style="272" customWidth="1"/>
    <col min="14605" max="14605" width="27.7109375" style="272" customWidth="1"/>
    <col min="14606" max="14608" width="9.140625" style="272" customWidth="1"/>
    <col min="14609" max="14609" width="14.85546875" style="272" customWidth="1"/>
    <col min="14610" max="14610" width="13.85546875" style="272" customWidth="1"/>
    <col min="14611" max="14832" width="9.140625" style="272" customWidth="1"/>
    <col min="14833" max="14833" width="9" style="272"/>
    <col min="14834" max="14834" width="6.5703125" style="272" customWidth="1"/>
    <col min="14835" max="14835" width="79.5703125" style="272" customWidth="1"/>
    <col min="14836" max="14836" width="23.5703125" style="272" customWidth="1"/>
    <col min="14837" max="14837" width="27.85546875" style="272" customWidth="1"/>
    <col min="14838" max="14838" width="22.28515625" style="272" customWidth="1"/>
    <col min="14839" max="14839" width="23.5703125" style="272" customWidth="1"/>
    <col min="14840" max="14840" width="39" style="272" customWidth="1"/>
    <col min="14841" max="14841" width="36.42578125" style="272" customWidth="1"/>
    <col min="14842" max="14842" width="8" style="272" customWidth="1"/>
    <col min="14843" max="14843" width="15.5703125" style="272" customWidth="1"/>
    <col min="14844" max="14844" width="17.28515625" style="272" customWidth="1"/>
    <col min="14845" max="14845" width="18.85546875" style="272" customWidth="1"/>
    <col min="14846" max="14846" width="81" style="272" customWidth="1"/>
    <col min="14847" max="14847" width="14.85546875" style="272" customWidth="1"/>
    <col min="14848" max="14848" width="15.7109375" style="272" customWidth="1"/>
    <col min="14849" max="14849" width="17.5703125" style="272" customWidth="1"/>
    <col min="14850" max="14850" width="18.42578125" style="272" customWidth="1"/>
    <col min="14851" max="14851" width="16.5703125" style="272" customWidth="1"/>
    <col min="14852" max="14852" width="17.7109375" style="272" customWidth="1"/>
    <col min="14853" max="14853" width="17.85546875" style="272" customWidth="1"/>
    <col min="14854" max="14854" width="18.42578125" style="272" customWidth="1"/>
    <col min="14855" max="14855" width="15.42578125" style="272" customWidth="1"/>
    <col min="14856" max="14856" width="14.5703125" style="272" customWidth="1"/>
    <col min="14857" max="14857" width="15" style="272" customWidth="1"/>
    <col min="14858" max="14858" width="6.7109375" style="272" customWidth="1"/>
    <col min="14859" max="14859" width="14.28515625" style="272" customWidth="1"/>
    <col min="14860" max="14860" width="17.5703125" style="272" customWidth="1"/>
    <col min="14861" max="14861" width="27.7109375" style="272" customWidth="1"/>
    <col min="14862" max="14864" width="9.140625" style="272" customWidth="1"/>
    <col min="14865" max="14865" width="14.85546875" style="272" customWidth="1"/>
    <col min="14866" max="14866" width="13.85546875" style="272" customWidth="1"/>
    <col min="14867" max="15088" width="9.140625" style="272" customWidth="1"/>
    <col min="15089" max="15089" width="9" style="272"/>
    <col min="15090" max="15090" width="6.5703125" style="272" customWidth="1"/>
    <col min="15091" max="15091" width="79.5703125" style="272" customWidth="1"/>
    <col min="15092" max="15092" width="23.5703125" style="272" customWidth="1"/>
    <col min="15093" max="15093" width="27.85546875" style="272" customWidth="1"/>
    <col min="15094" max="15094" width="22.28515625" style="272" customWidth="1"/>
    <col min="15095" max="15095" width="23.5703125" style="272" customWidth="1"/>
    <col min="15096" max="15096" width="39" style="272" customWidth="1"/>
    <col min="15097" max="15097" width="36.42578125" style="272" customWidth="1"/>
    <col min="15098" max="15098" width="8" style="272" customWidth="1"/>
    <col min="15099" max="15099" width="15.5703125" style="272" customWidth="1"/>
    <col min="15100" max="15100" width="17.28515625" style="272" customWidth="1"/>
    <col min="15101" max="15101" width="18.85546875" style="272" customWidth="1"/>
    <col min="15102" max="15102" width="81" style="272" customWidth="1"/>
    <col min="15103" max="15103" width="14.85546875" style="272" customWidth="1"/>
    <col min="15104" max="15104" width="15.7109375" style="272" customWidth="1"/>
    <col min="15105" max="15105" width="17.5703125" style="272" customWidth="1"/>
    <col min="15106" max="15106" width="18.42578125" style="272" customWidth="1"/>
    <col min="15107" max="15107" width="16.5703125" style="272" customWidth="1"/>
    <col min="15108" max="15108" width="17.7109375" style="272" customWidth="1"/>
    <col min="15109" max="15109" width="17.85546875" style="272" customWidth="1"/>
    <col min="15110" max="15110" width="18.42578125" style="272" customWidth="1"/>
    <col min="15111" max="15111" width="15.42578125" style="272" customWidth="1"/>
    <col min="15112" max="15112" width="14.5703125" style="272" customWidth="1"/>
    <col min="15113" max="15113" width="15" style="272" customWidth="1"/>
    <col min="15114" max="15114" width="6.7109375" style="272" customWidth="1"/>
    <col min="15115" max="15115" width="14.28515625" style="272" customWidth="1"/>
    <col min="15116" max="15116" width="17.5703125" style="272" customWidth="1"/>
    <col min="15117" max="15117" width="27.7109375" style="272" customWidth="1"/>
    <col min="15118" max="15120" width="9.140625" style="272" customWidth="1"/>
    <col min="15121" max="15121" width="14.85546875" style="272" customWidth="1"/>
    <col min="15122" max="15122" width="13.85546875" style="272" customWidth="1"/>
    <col min="15123" max="15344" width="9.140625" style="272" customWidth="1"/>
    <col min="15345" max="15345" width="9" style="272"/>
    <col min="15346" max="15346" width="6.5703125" style="272" customWidth="1"/>
    <col min="15347" max="15347" width="79.5703125" style="272" customWidth="1"/>
    <col min="15348" max="15348" width="23.5703125" style="272" customWidth="1"/>
    <col min="15349" max="15349" width="27.85546875" style="272" customWidth="1"/>
    <col min="15350" max="15350" width="22.28515625" style="272" customWidth="1"/>
    <col min="15351" max="15351" width="23.5703125" style="272" customWidth="1"/>
    <col min="15352" max="15352" width="39" style="272" customWidth="1"/>
    <col min="15353" max="15353" width="36.42578125" style="272" customWidth="1"/>
    <col min="15354" max="15354" width="8" style="272" customWidth="1"/>
    <col min="15355" max="15355" width="15.5703125" style="272" customWidth="1"/>
    <col min="15356" max="15356" width="17.28515625" style="272" customWidth="1"/>
    <col min="15357" max="15357" width="18.85546875" style="272" customWidth="1"/>
    <col min="15358" max="15358" width="81" style="272" customWidth="1"/>
    <col min="15359" max="15359" width="14.85546875" style="272" customWidth="1"/>
    <col min="15360" max="15360" width="15.7109375" style="272" customWidth="1"/>
    <col min="15361" max="15361" width="17.5703125" style="272" customWidth="1"/>
    <col min="15362" max="15362" width="18.42578125" style="272" customWidth="1"/>
    <col min="15363" max="15363" width="16.5703125" style="272" customWidth="1"/>
    <col min="15364" max="15364" width="17.7109375" style="272" customWidth="1"/>
    <col min="15365" max="15365" width="17.85546875" style="272" customWidth="1"/>
    <col min="15366" max="15366" width="18.42578125" style="272" customWidth="1"/>
    <col min="15367" max="15367" width="15.42578125" style="272" customWidth="1"/>
    <col min="15368" max="15368" width="14.5703125" style="272" customWidth="1"/>
    <col min="15369" max="15369" width="15" style="272" customWidth="1"/>
    <col min="15370" max="15370" width="6.7109375" style="272" customWidth="1"/>
    <col min="15371" max="15371" width="14.28515625" style="272" customWidth="1"/>
    <col min="15372" max="15372" width="17.5703125" style="272" customWidth="1"/>
    <col min="15373" max="15373" width="27.7109375" style="272" customWidth="1"/>
    <col min="15374" max="15376" width="9.140625" style="272" customWidth="1"/>
    <col min="15377" max="15377" width="14.85546875" style="272" customWidth="1"/>
    <col min="15378" max="15378" width="13.85546875" style="272" customWidth="1"/>
    <col min="15379" max="15600" width="9.140625" style="272" customWidth="1"/>
    <col min="15601" max="15601" width="9" style="272"/>
    <col min="15602" max="15602" width="6.5703125" style="272" customWidth="1"/>
    <col min="15603" max="15603" width="79.5703125" style="272" customWidth="1"/>
    <col min="15604" max="15604" width="23.5703125" style="272" customWidth="1"/>
    <col min="15605" max="15605" width="27.85546875" style="272" customWidth="1"/>
    <col min="15606" max="15606" width="22.28515625" style="272" customWidth="1"/>
    <col min="15607" max="15607" width="23.5703125" style="272" customWidth="1"/>
    <col min="15608" max="15608" width="39" style="272" customWidth="1"/>
    <col min="15609" max="15609" width="36.42578125" style="272" customWidth="1"/>
    <col min="15610" max="15610" width="8" style="272" customWidth="1"/>
    <col min="15611" max="15611" width="15.5703125" style="272" customWidth="1"/>
    <col min="15612" max="15612" width="17.28515625" style="272" customWidth="1"/>
    <col min="15613" max="15613" width="18.85546875" style="272" customWidth="1"/>
    <col min="15614" max="15614" width="81" style="272" customWidth="1"/>
    <col min="15615" max="15615" width="14.85546875" style="272" customWidth="1"/>
    <col min="15616" max="15616" width="15.7109375" style="272" customWidth="1"/>
    <col min="15617" max="15617" width="17.5703125" style="272" customWidth="1"/>
    <col min="15618" max="15618" width="18.42578125" style="272" customWidth="1"/>
    <col min="15619" max="15619" width="16.5703125" style="272" customWidth="1"/>
    <col min="15620" max="15620" width="17.7109375" style="272" customWidth="1"/>
    <col min="15621" max="15621" width="17.85546875" style="272" customWidth="1"/>
    <col min="15622" max="15622" width="18.42578125" style="272" customWidth="1"/>
    <col min="15623" max="15623" width="15.42578125" style="272" customWidth="1"/>
    <col min="15624" max="15624" width="14.5703125" style="272" customWidth="1"/>
    <col min="15625" max="15625" width="15" style="272" customWidth="1"/>
    <col min="15626" max="15626" width="6.7109375" style="272" customWidth="1"/>
    <col min="15627" max="15627" width="14.28515625" style="272" customWidth="1"/>
    <col min="15628" max="15628" width="17.5703125" style="272" customWidth="1"/>
    <col min="15629" max="15629" width="27.7109375" style="272" customWidth="1"/>
    <col min="15630" max="15632" width="9.140625" style="272" customWidth="1"/>
    <col min="15633" max="15633" width="14.85546875" style="272" customWidth="1"/>
    <col min="15634" max="15634" width="13.85546875" style="272" customWidth="1"/>
    <col min="15635" max="15856" width="9.140625" style="272" customWidth="1"/>
    <col min="15857" max="15857" width="9" style="272"/>
    <col min="15858" max="15858" width="6.5703125" style="272" customWidth="1"/>
    <col min="15859" max="15859" width="79.5703125" style="272" customWidth="1"/>
    <col min="15860" max="15860" width="23.5703125" style="272" customWidth="1"/>
    <col min="15861" max="15861" width="27.85546875" style="272" customWidth="1"/>
    <col min="15862" max="15862" width="22.28515625" style="272" customWidth="1"/>
    <col min="15863" max="15863" width="23.5703125" style="272" customWidth="1"/>
    <col min="15864" max="15864" width="39" style="272" customWidth="1"/>
    <col min="15865" max="15865" width="36.42578125" style="272" customWidth="1"/>
    <col min="15866" max="15866" width="8" style="272" customWidth="1"/>
    <col min="15867" max="15867" width="15.5703125" style="272" customWidth="1"/>
    <col min="15868" max="15868" width="17.28515625" style="272" customWidth="1"/>
    <col min="15869" max="15869" width="18.85546875" style="272" customWidth="1"/>
    <col min="15870" max="15870" width="81" style="272" customWidth="1"/>
    <col min="15871" max="15871" width="14.85546875" style="272" customWidth="1"/>
    <col min="15872" max="15872" width="15.7109375" style="272" customWidth="1"/>
    <col min="15873" max="15873" width="17.5703125" style="272" customWidth="1"/>
    <col min="15874" max="15874" width="18.42578125" style="272" customWidth="1"/>
    <col min="15875" max="15875" width="16.5703125" style="272" customWidth="1"/>
    <col min="15876" max="15876" width="17.7109375" style="272" customWidth="1"/>
    <col min="15877" max="15877" width="17.85546875" style="272" customWidth="1"/>
    <col min="15878" max="15878" width="18.42578125" style="272" customWidth="1"/>
    <col min="15879" max="15879" width="15.42578125" style="272" customWidth="1"/>
    <col min="15880" max="15880" width="14.5703125" style="272" customWidth="1"/>
    <col min="15881" max="15881" width="15" style="272" customWidth="1"/>
    <col min="15882" max="15882" width="6.7109375" style="272" customWidth="1"/>
    <col min="15883" max="15883" width="14.28515625" style="272" customWidth="1"/>
    <col min="15884" max="15884" width="17.5703125" style="272" customWidth="1"/>
    <col min="15885" max="15885" width="27.7109375" style="272" customWidth="1"/>
    <col min="15886" max="15888" width="9.140625" style="272" customWidth="1"/>
    <col min="15889" max="15889" width="14.85546875" style="272" customWidth="1"/>
    <col min="15890" max="15890" width="13.85546875" style="272" customWidth="1"/>
    <col min="15891" max="16112" width="9.140625" style="272" customWidth="1"/>
    <col min="16113" max="16113" width="9" style="272"/>
    <col min="16114" max="16114" width="6.5703125" style="272" customWidth="1"/>
    <col min="16115" max="16115" width="79.5703125" style="272" customWidth="1"/>
    <col min="16116" max="16116" width="23.5703125" style="272" customWidth="1"/>
    <col min="16117" max="16117" width="27.85546875" style="272" customWidth="1"/>
    <col min="16118" max="16118" width="22.28515625" style="272" customWidth="1"/>
    <col min="16119" max="16119" width="23.5703125" style="272" customWidth="1"/>
    <col min="16120" max="16120" width="39" style="272" customWidth="1"/>
    <col min="16121" max="16121" width="36.42578125" style="272" customWidth="1"/>
    <col min="16122" max="16122" width="8" style="272" customWidth="1"/>
    <col min="16123" max="16123" width="15.5703125" style="272" customWidth="1"/>
    <col min="16124" max="16124" width="17.28515625" style="272" customWidth="1"/>
    <col min="16125" max="16125" width="18.85546875" style="272" customWidth="1"/>
    <col min="16126" max="16126" width="81" style="272" customWidth="1"/>
    <col min="16127" max="16127" width="14.85546875" style="272" customWidth="1"/>
    <col min="16128" max="16128" width="15.7109375" style="272" customWidth="1"/>
    <col min="16129" max="16129" width="17.5703125" style="272" customWidth="1"/>
    <col min="16130" max="16130" width="18.42578125" style="272" customWidth="1"/>
    <col min="16131" max="16131" width="16.5703125" style="272" customWidth="1"/>
    <col min="16132" max="16132" width="17.7109375" style="272" customWidth="1"/>
    <col min="16133" max="16133" width="17.85546875" style="272" customWidth="1"/>
    <col min="16134" max="16134" width="18.42578125" style="272" customWidth="1"/>
    <col min="16135" max="16135" width="15.42578125" style="272" customWidth="1"/>
    <col min="16136" max="16136" width="14.5703125" style="272" customWidth="1"/>
    <col min="16137" max="16137" width="15" style="272" customWidth="1"/>
    <col min="16138" max="16138" width="6.7109375" style="272" customWidth="1"/>
    <col min="16139" max="16139" width="14.28515625" style="272" customWidth="1"/>
    <col min="16140" max="16140" width="17.5703125" style="272" customWidth="1"/>
    <col min="16141" max="16141" width="27.7109375" style="272" customWidth="1"/>
    <col min="16142" max="16144" width="9.140625" style="272" customWidth="1"/>
    <col min="16145" max="16145" width="14.85546875" style="272" customWidth="1"/>
    <col min="16146" max="16146" width="13.85546875" style="272" customWidth="1"/>
    <col min="16147" max="16362" width="9.140625" style="272" customWidth="1"/>
    <col min="16363" max="16384" width="9" style="272"/>
  </cols>
  <sheetData>
    <row r="1" spans="1:16" s="263" customFormat="1" ht="48" thickBot="1">
      <c r="A1" s="623" t="s">
        <v>171</v>
      </c>
      <c r="B1" s="623" t="s">
        <v>172</v>
      </c>
      <c r="C1" s="623" t="s">
        <v>173</v>
      </c>
      <c r="D1" s="647" t="s">
        <v>174</v>
      </c>
      <c r="E1" s="623" t="s">
        <v>175</v>
      </c>
      <c r="F1" s="647" t="s">
        <v>176</v>
      </c>
      <c r="G1" s="623" t="s">
        <v>177</v>
      </c>
      <c r="H1" s="648" t="s">
        <v>394</v>
      </c>
      <c r="I1" s="648" t="s">
        <v>395</v>
      </c>
      <c r="J1" s="649" t="s">
        <v>396</v>
      </c>
      <c r="K1" s="649" t="s">
        <v>397</v>
      </c>
      <c r="L1" s="649" t="s">
        <v>398</v>
      </c>
      <c r="M1" s="649" t="s">
        <v>399</v>
      </c>
      <c r="N1" s="649" t="s">
        <v>400</v>
      </c>
      <c r="O1" s="649" t="s">
        <v>401</v>
      </c>
      <c r="P1" s="649" t="s">
        <v>402</v>
      </c>
    </row>
    <row r="2" spans="1:16" s="265" customFormat="1">
      <c r="A2" s="635" t="s">
        <v>518</v>
      </c>
      <c r="B2" s="636" t="s">
        <v>545</v>
      </c>
      <c r="C2" s="637" t="s">
        <v>546</v>
      </c>
      <c r="D2" s="638" t="s">
        <v>547</v>
      </c>
      <c r="E2" s="639">
        <v>2</v>
      </c>
      <c r="F2" s="640">
        <v>322205</v>
      </c>
      <c r="G2" s="641" t="s">
        <v>872</v>
      </c>
      <c r="H2" s="642">
        <v>1</v>
      </c>
      <c r="I2" s="643">
        <v>30</v>
      </c>
      <c r="J2" s="644">
        <v>1412</v>
      </c>
      <c r="K2" s="645">
        <v>0</v>
      </c>
      <c r="L2" s="645">
        <v>0</v>
      </c>
      <c r="M2" s="645">
        <v>344.44</v>
      </c>
      <c r="N2" s="645">
        <v>0</v>
      </c>
      <c r="O2" s="645">
        <v>132.31</v>
      </c>
      <c r="P2" s="646">
        <f>SUM(J2:N2)-O2</f>
        <v>1624.13</v>
      </c>
    </row>
    <row r="3" spans="1:16" s="303" customFormat="1">
      <c r="A3" s="631" t="s">
        <v>518</v>
      </c>
      <c r="B3" s="162" t="s">
        <v>545</v>
      </c>
      <c r="C3" s="262" t="s">
        <v>548</v>
      </c>
      <c r="D3" s="301" t="s">
        <v>549</v>
      </c>
      <c r="E3" s="304">
        <v>2</v>
      </c>
      <c r="F3" s="305">
        <v>223505</v>
      </c>
      <c r="G3" s="641" t="s">
        <v>872</v>
      </c>
      <c r="H3" s="310">
        <v>1</v>
      </c>
      <c r="I3" s="505">
        <v>30</v>
      </c>
      <c r="J3" s="529">
        <v>2611.92</v>
      </c>
      <c r="K3" s="530">
        <v>0</v>
      </c>
      <c r="L3" s="530">
        <v>0</v>
      </c>
      <c r="M3" s="530">
        <v>2748.65</v>
      </c>
      <c r="N3" s="530">
        <v>143.66</v>
      </c>
      <c r="O3" s="530">
        <v>1045.98</v>
      </c>
      <c r="P3" s="632">
        <f t="shared" ref="P3:P56" si="0">SUM(J3:N3)-O3</f>
        <v>4458.25</v>
      </c>
    </row>
    <row r="4" spans="1:16" s="580" customFormat="1">
      <c r="A4" s="633" t="s">
        <v>518</v>
      </c>
      <c r="B4" s="573" t="s">
        <v>545</v>
      </c>
      <c r="C4" s="572" t="s">
        <v>550</v>
      </c>
      <c r="D4" s="574" t="s">
        <v>551</v>
      </c>
      <c r="E4" s="575">
        <v>3</v>
      </c>
      <c r="F4" s="581">
        <v>521130</v>
      </c>
      <c r="G4" s="641" t="s">
        <v>872</v>
      </c>
      <c r="H4" s="577">
        <v>1</v>
      </c>
      <c r="I4" s="577">
        <v>44</v>
      </c>
      <c r="J4" s="578">
        <v>1425</v>
      </c>
      <c r="K4" s="579">
        <v>0</v>
      </c>
      <c r="L4" s="530">
        <v>0</v>
      </c>
      <c r="M4" s="579">
        <v>237.02</v>
      </c>
      <c r="N4" s="579">
        <v>0</v>
      </c>
      <c r="O4" s="579">
        <v>209.31</v>
      </c>
      <c r="P4" s="634">
        <f t="shared" si="0"/>
        <v>1452.71</v>
      </c>
    </row>
    <row r="5" spans="1:16" s="264" customFormat="1">
      <c r="A5" s="631" t="s">
        <v>518</v>
      </c>
      <c r="B5" s="162" t="s">
        <v>545</v>
      </c>
      <c r="C5" s="299" t="s">
        <v>552</v>
      </c>
      <c r="D5" s="300" t="s">
        <v>694</v>
      </c>
      <c r="E5" s="304">
        <v>2</v>
      </c>
      <c r="F5" s="308">
        <v>223505</v>
      </c>
      <c r="G5" s="641" t="s">
        <v>872</v>
      </c>
      <c r="H5" s="310">
        <v>1</v>
      </c>
      <c r="I5" s="505">
        <v>40</v>
      </c>
      <c r="J5" s="529">
        <v>4788.5200000000004</v>
      </c>
      <c r="K5" s="530">
        <v>0</v>
      </c>
      <c r="L5" s="530">
        <v>0</v>
      </c>
      <c r="M5" s="530">
        <v>1182.4000000000001</v>
      </c>
      <c r="N5" s="530">
        <v>263.37</v>
      </c>
      <c r="O5" s="530">
        <v>1216.57</v>
      </c>
      <c r="P5" s="632">
        <f t="shared" si="0"/>
        <v>5017.72</v>
      </c>
    </row>
    <row r="6" spans="1:16" s="264" customFormat="1">
      <c r="A6" s="631" t="s">
        <v>518</v>
      </c>
      <c r="B6" s="162" t="s">
        <v>545</v>
      </c>
      <c r="C6" s="262" t="s">
        <v>553</v>
      </c>
      <c r="D6" s="301" t="s">
        <v>554</v>
      </c>
      <c r="E6" s="304">
        <v>2</v>
      </c>
      <c r="F6" s="308">
        <v>322205</v>
      </c>
      <c r="G6" s="641" t="s">
        <v>872</v>
      </c>
      <c r="H6" s="310">
        <v>1</v>
      </c>
      <c r="I6" s="505">
        <v>30</v>
      </c>
      <c r="J6" s="529">
        <v>1412</v>
      </c>
      <c r="K6" s="530">
        <v>0</v>
      </c>
      <c r="L6" s="530">
        <v>0</v>
      </c>
      <c r="M6" s="530">
        <v>575.45000000000005</v>
      </c>
      <c r="N6" s="530">
        <v>0</v>
      </c>
      <c r="O6" s="530">
        <v>236.43</v>
      </c>
      <c r="P6" s="632">
        <f t="shared" si="0"/>
        <v>1751.02</v>
      </c>
    </row>
    <row r="7" spans="1:16" s="303" customFormat="1">
      <c r="A7" s="631" t="s">
        <v>518</v>
      </c>
      <c r="B7" s="162" t="s">
        <v>545</v>
      </c>
      <c r="C7" s="262" t="s">
        <v>555</v>
      </c>
      <c r="D7" s="301" t="s">
        <v>556</v>
      </c>
      <c r="E7" s="304">
        <v>2</v>
      </c>
      <c r="F7" s="305">
        <v>322205</v>
      </c>
      <c r="G7" s="641" t="s">
        <v>872</v>
      </c>
      <c r="H7" s="310">
        <v>1</v>
      </c>
      <c r="I7" s="505">
        <v>30</v>
      </c>
      <c r="J7" s="529">
        <v>1412</v>
      </c>
      <c r="K7" s="530">
        <v>0</v>
      </c>
      <c r="L7" s="530">
        <v>0</v>
      </c>
      <c r="M7" s="530">
        <v>433.24</v>
      </c>
      <c r="N7" s="530">
        <v>0</v>
      </c>
      <c r="O7" s="530">
        <v>230.61</v>
      </c>
      <c r="P7" s="632">
        <f t="shared" si="0"/>
        <v>1614.63</v>
      </c>
    </row>
    <row r="8" spans="1:16" s="303" customFormat="1">
      <c r="A8" s="631" t="s">
        <v>518</v>
      </c>
      <c r="B8" s="162" t="s">
        <v>545</v>
      </c>
      <c r="C8" s="262" t="s">
        <v>685</v>
      </c>
      <c r="D8" s="301" t="s">
        <v>686</v>
      </c>
      <c r="E8" s="304">
        <v>3</v>
      </c>
      <c r="F8" s="305">
        <v>422105</v>
      </c>
      <c r="G8" s="641" t="s">
        <v>872</v>
      </c>
      <c r="H8" s="310">
        <v>1</v>
      </c>
      <c r="I8" s="505">
        <v>44</v>
      </c>
      <c r="J8" s="529">
        <v>1425</v>
      </c>
      <c r="K8" s="530">
        <v>0</v>
      </c>
      <c r="L8" s="530">
        <v>0</v>
      </c>
      <c r="M8" s="530">
        <v>39.08</v>
      </c>
      <c r="N8" s="530">
        <v>0</v>
      </c>
      <c r="O8" s="530">
        <v>197.08</v>
      </c>
      <c r="P8" s="632">
        <f t="shared" si="0"/>
        <v>1267</v>
      </c>
    </row>
    <row r="9" spans="1:16" s="303" customFormat="1">
      <c r="A9" s="631" t="s">
        <v>518</v>
      </c>
      <c r="B9" s="162" t="s">
        <v>545</v>
      </c>
      <c r="C9" s="262" t="s">
        <v>707</v>
      </c>
      <c r="D9" s="301" t="s">
        <v>708</v>
      </c>
      <c r="E9" s="304">
        <v>3</v>
      </c>
      <c r="F9" s="305">
        <v>514320</v>
      </c>
      <c r="G9" s="641" t="s">
        <v>872</v>
      </c>
      <c r="H9" s="310">
        <v>1</v>
      </c>
      <c r="I9" s="505">
        <v>44</v>
      </c>
      <c r="J9" s="529">
        <v>1377.5</v>
      </c>
      <c r="K9" s="530">
        <v>103.71</v>
      </c>
      <c r="L9" s="530">
        <v>0</v>
      </c>
      <c r="M9" s="530">
        <v>626.89</v>
      </c>
      <c r="N9" s="530">
        <v>0</v>
      </c>
      <c r="O9" s="530">
        <v>332.35</v>
      </c>
      <c r="P9" s="632">
        <f t="shared" si="0"/>
        <v>1775.75</v>
      </c>
    </row>
    <row r="10" spans="1:16" s="303" customFormat="1">
      <c r="A10" s="631" t="s">
        <v>518</v>
      </c>
      <c r="B10" s="162" t="s">
        <v>545</v>
      </c>
      <c r="C10" s="262" t="s">
        <v>838</v>
      </c>
      <c r="D10" s="301" t="s">
        <v>839</v>
      </c>
      <c r="E10" s="304">
        <v>2</v>
      </c>
      <c r="F10" s="307">
        <v>223505</v>
      </c>
      <c r="G10" s="641" t="s">
        <v>872</v>
      </c>
      <c r="H10" s="310">
        <v>1</v>
      </c>
      <c r="I10" s="505">
        <v>44</v>
      </c>
      <c r="J10" s="529">
        <v>2611.92</v>
      </c>
      <c r="K10" s="530">
        <v>0</v>
      </c>
      <c r="L10" s="530">
        <v>0</v>
      </c>
      <c r="M10" s="530">
        <v>392.83</v>
      </c>
      <c r="N10" s="530">
        <v>143.66</v>
      </c>
      <c r="O10" s="530">
        <v>301.95</v>
      </c>
      <c r="P10" s="632">
        <f t="shared" ref="P10" si="1">SUM(J10:N10)-O10</f>
        <v>2846.46</v>
      </c>
    </row>
    <row r="11" spans="1:16" s="303" customFormat="1">
      <c r="A11" s="631" t="s">
        <v>518</v>
      </c>
      <c r="B11" s="162" t="s">
        <v>545</v>
      </c>
      <c r="C11" s="262" t="s">
        <v>557</v>
      </c>
      <c r="D11" s="301" t="s">
        <v>558</v>
      </c>
      <c r="E11" s="304">
        <v>2</v>
      </c>
      <c r="F11" s="307">
        <v>223505</v>
      </c>
      <c r="G11" s="641" t="s">
        <v>872</v>
      </c>
      <c r="H11" s="310">
        <v>1</v>
      </c>
      <c r="I11" s="505">
        <v>30</v>
      </c>
      <c r="J11" s="529">
        <v>0</v>
      </c>
      <c r="K11" s="530">
        <v>0</v>
      </c>
      <c r="L11" s="530">
        <v>0</v>
      </c>
      <c r="M11" s="530">
        <v>0</v>
      </c>
      <c r="N11" s="530">
        <v>0</v>
      </c>
      <c r="O11" s="530">
        <v>0</v>
      </c>
      <c r="P11" s="632">
        <v>0</v>
      </c>
    </row>
    <row r="12" spans="1:16" s="303" customFormat="1">
      <c r="A12" s="631" t="s">
        <v>518</v>
      </c>
      <c r="B12" s="162" t="s">
        <v>545</v>
      </c>
      <c r="C12" s="262" t="s">
        <v>559</v>
      </c>
      <c r="D12" s="301" t="s">
        <v>560</v>
      </c>
      <c r="E12" s="304">
        <v>1</v>
      </c>
      <c r="F12" s="308">
        <v>225124</v>
      </c>
      <c r="G12" s="641" t="s">
        <v>872</v>
      </c>
      <c r="H12" s="310">
        <v>1</v>
      </c>
      <c r="I12" s="310">
        <v>44</v>
      </c>
      <c r="J12" s="529">
        <v>5200</v>
      </c>
      <c r="K12" s="530">
        <v>0</v>
      </c>
      <c r="L12" s="530">
        <v>0</v>
      </c>
      <c r="M12" s="530">
        <v>282.39999999999998</v>
      </c>
      <c r="N12" s="530">
        <v>0</v>
      </c>
      <c r="O12" s="530">
        <v>456.34</v>
      </c>
      <c r="P12" s="632">
        <f t="shared" si="0"/>
        <v>5026.0599999999995</v>
      </c>
    </row>
    <row r="13" spans="1:16" s="303" customFormat="1">
      <c r="A13" s="631" t="s">
        <v>518</v>
      </c>
      <c r="B13" s="162" t="s">
        <v>545</v>
      </c>
      <c r="C13" s="262" t="s">
        <v>701</v>
      </c>
      <c r="D13" s="301" t="s">
        <v>702</v>
      </c>
      <c r="E13" s="304">
        <v>3</v>
      </c>
      <c r="F13" s="308">
        <v>782320</v>
      </c>
      <c r="G13" s="641" t="s">
        <v>872</v>
      </c>
      <c r="H13" s="310">
        <v>1</v>
      </c>
      <c r="I13" s="310">
        <v>44</v>
      </c>
      <c r="J13" s="529">
        <v>1692.6</v>
      </c>
      <c r="K13" s="530">
        <v>0</v>
      </c>
      <c r="L13" s="530">
        <v>0</v>
      </c>
      <c r="M13" s="530">
        <v>419.14</v>
      </c>
      <c r="N13" s="530">
        <v>0</v>
      </c>
      <c r="O13" s="530">
        <v>160.65</v>
      </c>
      <c r="P13" s="632">
        <f t="shared" si="0"/>
        <v>1951.0899999999997</v>
      </c>
    </row>
    <row r="14" spans="1:16" s="303" customFormat="1">
      <c r="A14" s="631" t="s">
        <v>518</v>
      </c>
      <c r="B14" s="162" t="s">
        <v>545</v>
      </c>
      <c r="C14" s="262" t="s">
        <v>561</v>
      </c>
      <c r="D14" s="301" t="s">
        <v>562</v>
      </c>
      <c r="E14" s="304">
        <v>3</v>
      </c>
      <c r="F14" s="305">
        <v>422105</v>
      </c>
      <c r="G14" s="641" t="s">
        <v>872</v>
      </c>
      <c r="H14" s="310">
        <v>1</v>
      </c>
      <c r="I14" s="310">
        <v>44</v>
      </c>
      <c r="J14" s="529">
        <v>1425</v>
      </c>
      <c r="K14" s="530">
        <v>0</v>
      </c>
      <c r="L14" s="530">
        <v>0</v>
      </c>
      <c r="M14" s="530">
        <v>26.45</v>
      </c>
      <c r="N14" s="530">
        <v>0</v>
      </c>
      <c r="O14" s="530">
        <v>195.95</v>
      </c>
      <c r="P14" s="632">
        <f t="shared" si="0"/>
        <v>1255.5</v>
      </c>
    </row>
    <row r="15" spans="1:16" s="303" customFormat="1">
      <c r="A15" s="631" t="s">
        <v>518</v>
      </c>
      <c r="B15" s="162" t="s">
        <v>545</v>
      </c>
      <c r="C15" s="262" t="s">
        <v>563</v>
      </c>
      <c r="D15" s="301" t="s">
        <v>564</v>
      </c>
      <c r="E15" s="304">
        <v>2</v>
      </c>
      <c r="F15" s="305">
        <v>223505</v>
      </c>
      <c r="G15" s="641" t="s">
        <v>872</v>
      </c>
      <c r="H15" s="310">
        <v>1</v>
      </c>
      <c r="I15" s="505">
        <v>30</v>
      </c>
      <c r="J15" s="529">
        <v>2611.92</v>
      </c>
      <c r="K15" s="530">
        <v>0</v>
      </c>
      <c r="L15" s="530">
        <v>0</v>
      </c>
      <c r="M15" s="530">
        <v>834.55</v>
      </c>
      <c r="N15" s="530">
        <v>143.66</v>
      </c>
      <c r="O15" s="530">
        <v>484.99</v>
      </c>
      <c r="P15" s="632">
        <f t="shared" si="0"/>
        <v>3105.1400000000003</v>
      </c>
    </row>
    <row r="16" spans="1:16" s="580" customFormat="1">
      <c r="A16" s="633" t="s">
        <v>518</v>
      </c>
      <c r="B16" s="573" t="s">
        <v>545</v>
      </c>
      <c r="C16" s="572" t="s">
        <v>744</v>
      </c>
      <c r="D16" s="574" t="s">
        <v>745</v>
      </c>
      <c r="E16" s="575">
        <v>1</v>
      </c>
      <c r="F16" s="576">
        <v>225124</v>
      </c>
      <c r="G16" s="641" t="s">
        <v>872</v>
      </c>
      <c r="H16" s="577">
        <v>1</v>
      </c>
      <c r="I16" s="577">
        <v>4</v>
      </c>
      <c r="J16" s="578">
        <v>5200</v>
      </c>
      <c r="K16" s="579">
        <v>0</v>
      </c>
      <c r="L16" s="530">
        <v>0</v>
      </c>
      <c r="M16" s="579">
        <v>282.39999999999998</v>
      </c>
      <c r="N16" s="579">
        <v>0</v>
      </c>
      <c r="O16" s="579">
        <v>493.23</v>
      </c>
      <c r="P16" s="634">
        <f t="shared" si="0"/>
        <v>4989.17</v>
      </c>
    </row>
    <row r="17" spans="1:16" s="303" customFormat="1">
      <c r="A17" s="631" t="s">
        <v>518</v>
      </c>
      <c r="B17" s="162" t="s">
        <v>545</v>
      </c>
      <c r="C17" s="262" t="s">
        <v>565</v>
      </c>
      <c r="D17" s="301" t="s">
        <v>566</v>
      </c>
      <c r="E17" s="304">
        <v>2</v>
      </c>
      <c r="F17" s="305">
        <v>322205</v>
      </c>
      <c r="G17" s="641" t="s">
        <v>872</v>
      </c>
      <c r="H17" s="310">
        <v>1</v>
      </c>
      <c r="I17" s="505">
        <v>30</v>
      </c>
      <c r="J17" s="529">
        <v>1412</v>
      </c>
      <c r="K17" s="530">
        <v>0</v>
      </c>
      <c r="L17" s="530">
        <v>0</v>
      </c>
      <c r="M17" s="530">
        <v>421.99</v>
      </c>
      <c r="N17" s="530">
        <v>0</v>
      </c>
      <c r="O17" s="530">
        <v>214.31</v>
      </c>
      <c r="P17" s="632">
        <f t="shared" si="0"/>
        <v>1619.68</v>
      </c>
    </row>
    <row r="18" spans="1:16" s="580" customFormat="1">
      <c r="A18" s="633" t="s">
        <v>518</v>
      </c>
      <c r="B18" s="573" t="s">
        <v>545</v>
      </c>
      <c r="C18" s="572" t="s">
        <v>642</v>
      </c>
      <c r="D18" s="574" t="s">
        <v>641</v>
      </c>
      <c r="E18" s="575">
        <v>3</v>
      </c>
      <c r="F18" s="581">
        <v>514320</v>
      </c>
      <c r="G18" s="641" t="s">
        <v>872</v>
      </c>
      <c r="H18" s="577">
        <v>1</v>
      </c>
      <c r="I18" s="577">
        <v>44</v>
      </c>
      <c r="J18" s="578">
        <v>1425</v>
      </c>
      <c r="K18" s="579">
        <v>0</v>
      </c>
      <c r="L18" s="530">
        <v>0</v>
      </c>
      <c r="M18" s="579">
        <v>295.64</v>
      </c>
      <c r="N18" s="579">
        <v>0</v>
      </c>
      <c r="O18" s="579">
        <v>220.17</v>
      </c>
      <c r="P18" s="634">
        <f t="shared" si="0"/>
        <v>1500.4699999999998</v>
      </c>
    </row>
    <row r="19" spans="1:16" s="303" customFormat="1">
      <c r="A19" s="631" t="s">
        <v>518</v>
      </c>
      <c r="B19" s="162" t="s">
        <v>545</v>
      </c>
      <c r="C19" s="262" t="s">
        <v>703</v>
      </c>
      <c r="D19" s="301" t="s">
        <v>704</v>
      </c>
      <c r="E19" s="304">
        <v>3</v>
      </c>
      <c r="F19" s="305">
        <v>514320</v>
      </c>
      <c r="G19" s="641" t="s">
        <v>872</v>
      </c>
      <c r="H19" s="310">
        <v>1</v>
      </c>
      <c r="I19" s="310">
        <v>44</v>
      </c>
      <c r="J19" s="529">
        <v>902.5</v>
      </c>
      <c r="K19" s="530">
        <v>0</v>
      </c>
      <c r="L19" s="530">
        <v>0</v>
      </c>
      <c r="M19" s="530">
        <v>861.47</v>
      </c>
      <c r="N19" s="530">
        <v>0</v>
      </c>
      <c r="O19" s="530">
        <v>224.07</v>
      </c>
      <c r="P19" s="632">
        <f t="shared" si="0"/>
        <v>1539.9</v>
      </c>
    </row>
    <row r="20" spans="1:16" s="303" customFormat="1">
      <c r="A20" s="631" t="s">
        <v>518</v>
      </c>
      <c r="B20" s="162" t="s">
        <v>545</v>
      </c>
      <c r="C20" s="262" t="s">
        <v>873</v>
      </c>
      <c r="D20" s="301" t="s">
        <v>874</v>
      </c>
      <c r="E20" s="304">
        <v>3</v>
      </c>
      <c r="F20" s="305">
        <v>131205</v>
      </c>
      <c r="G20" s="641" t="s">
        <v>872</v>
      </c>
      <c r="H20" s="310">
        <v>1</v>
      </c>
      <c r="I20" s="310">
        <v>44</v>
      </c>
      <c r="J20" s="529">
        <v>7560.4</v>
      </c>
      <c r="K20" s="530">
        <v>0</v>
      </c>
      <c r="L20" s="530">
        <v>0</v>
      </c>
      <c r="M20" s="530">
        <v>0</v>
      </c>
      <c r="N20" s="530">
        <v>0</v>
      </c>
      <c r="O20" s="530">
        <v>1767.99</v>
      </c>
      <c r="P20" s="632">
        <f t="shared" ref="P20" si="2">SUM(J20:N20)-O20</f>
        <v>5792.41</v>
      </c>
    </row>
    <row r="21" spans="1:16" s="303" customFormat="1">
      <c r="A21" s="631" t="s">
        <v>518</v>
      </c>
      <c r="B21" s="162" t="s">
        <v>545</v>
      </c>
      <c r="C21" s="262" t="s">
        <v>567</v>
      </c>
      <c r="D21" s="301" t="s">
        <v>568</v>
      </c>
      <c r="E21" s="304">
        <v>3</v>
      </c>
      <c r="F21" s="308">
        <v>782320</v>
      </c>
      <c r="G21" s="641" t="s">
        <v>872</v>
      </c>
      <c r="H21" s="310">
        <v>1</v>
      </c>
      <c r="I21" s="310">
        <v>44</v>
      </c>
      <c r="J21" s="529">
        <v>0</v>
      </c>
      <c r="K21" s="530">
        <v>2764.15</v>
      </c>
      <c r="L21" s="530">
        <v>0</v>
      </c>
      <c r="M21" s="530">
        <v>261.08</v>
      </c>
      <c r="N21" s="530">
        <v>0</v>
      </c>
      <c r="O21" s="530">
        <v>2782.35</v>
      </c>
      <c r="P21" s="632">
        <f t="shared" si="0"/>
        <v>242.88000000000011</v>
      </c>
    </row>
    <row r="22" spans="1:16" s="303" customFormat="1">
      <c r="A22" s="631" t="s">
        <v>518</v>
      </c>
      <c r="B22" s="162" t="s">
        <v>545</v>
      </c>
      <c r="C22" s="262" t="s">
        <v>569</v>
      </c>
      <c r="D22" s="301" t="s">
        <v>570</v>
      </c>
      <c r="E22" s="304">
        <v>2</v>
      </c>
      <c r="F22" s="305">
        <v>223505</v>
      </c>
      <c r="G22" s="641" t="s">
        <v>872</v>
      </c>
      <c r="H22" s="310">
        <v>1</v>
      </c>
      <c r="I22" s="505">
        <v>30</v>
      </c>
      <c r="J22" s="529">
        <v>0</v>
      </c>
      <c r="K22" s="530">
        <v>0</v>
      </c>
      <c r="L22" s="530">
        <v>0</v>
      </c>
      <c r="M22" s="530">
        <v>2894.32</v>
      </c>
      <c r="N22" s="530">
        <v>0</v>
      </c>
      <c r="O22" s="530">
        <v>2894.32</v>
      </c>
      <c r="P22" s="632">
        <f t="shared" si="0"/>
        <v>0</v>
      </c>
    </row>
    <row r="23" spans="1:16" s="303" customFormat="1">
      <c r="A23" s="631" t="s">
        <v>518</v>
      </c>
      <c r="B23" s="162" t="s">
        <v>545</v>
      </c>
      <c r="C23" s="262" t="s">
        <v>688</v>
      </c>
      <c r="D23" s="301" t="s">
        <v>687</v>
      </c>
      <c r="E23" s="304">
        <v>3</v>
      </c>
      <c r="F23" s="305">
        <v>514320</v>
      </c>
      <c r="G23" s="641" t="s">
        <v>872</v>
      </c>
      <c r="H23" s="310">
        <v>1</v>
      </c>
      <c r="I23" s="505">
        <v>44</v>
      </c>
      <c r="J23" s="529">
        <v>1425</v>
      </c>
      <c r="K23" s="530">
        <v>0</v>
      </c>
      <c r="L23" s="530">
        <v>0</v>
      </c>
      <c r="M23" s="530">
        <v>912.07</v>
      </c>
      <c r="N23" s="530">
        <v>0</v>
      </c>
      <c r="O23" s="530">
        <v>190.15</v>
      </c>
      <c r="P23" s="632">
        <f t="shared" si="0"/>
        <v>2146.92</v>
      </c>
    </row>
    <row r="24" spans="1:16" s="303" customFormat="1">
      <c r="A24" s="631" t="s">
        <v>518</v>
      </c>
      <c r="B24" s="162" t="s">
        <v>545</v>
      </c>
      <c r="C24" s="262" t="s">
        <v>772</v>
      </c>
      <c r="D24" s="301" t="s">
        <v>773</v>
      </c>
      <c r="E24" s="304">
        <v>3</v>
      </c>
      <c r="F24" s="308">
        <v>782305</v>
      </c>
      <c r="G24" s="641" t="s">
        <v>872</v>
      </c>
      <c r="H24" s="310">
        <v>1</v>
      </c>
      <c r="I24" s="505">
        <v>44</v>
      </c>
      <c r="J24" s="529">
        <v>1425</v>
      </c>
      <c r="K24" s="530">
        <v>0</v>
      </c>
      <c r="L24" s="530">
        <v>0</v>
      </c>
      <c r="M24" s="530">
        <v>295.39999999999998</v>
      </c>
      <c r="N24" s="530">
        <v>0</v>
      </c>
      <c r="O24" s="530">
        <v>220.15</v>
      </c>
      <c r="P24" s="632">
        <f t="shared" ref="P24" si="3">SUM(J24:N24)-O24</f>
        <v>1500.25</v>
      </c>
    </row>
    <row r="25" spans="1:16" s="303" customFormat="1">
      <c r="A25" s="631" t="s">
        <v>518</v>
      </c>
      <c r="B25" s="162" t="s">
        <v>545</v>
      </c>
      <c r="C25" s="262" t="s">
        <v>571</v>
      </c>
      <c r="D25" s="301" t="s">
        <v>572</v>
      </c>
      <c r="E25" s="304">
        <v>2</v>
      </c>
      <c r="F25" s="308">
        <v>223405</v>
      </c>
      <c r="G25" s="641" t="s">
        <v>872</v>
      </c>
      <c r="H25" s="310">
        <v>1</v>
      </c>
      <c r="I25" s="310">
        <v>26</v>
      </c>
      <c r="J25" s="529">
        <v>3885.78</v>
      </c>
      <c r="K25" s="530">
        <v>0</v>
      </c>
      <c r="L25" s="530">
        <v>0</v>
      </c>
      <c r="M25" s="530">
        <v>423.6</v>
      </c>
      <c r="N25" s="530">
        <v>0</v>
      </c>
      <c r="O25" s="530">
        <v>596.33000000000004</v>
      </c>
      <c r="P25" s="632">
        <f t="shared" si="0"/>
        <v>3713.05</v>
      </c>
    </row>
    <row r="26" spans="1:16" s="303" customFormat="1">
      <c r="A26" s="631" t="s">
        <v>518</v>
      </c>
      <c r="B26" s="162" t="s">
        <v>545</v>
      </c>
      <c r="C26" s="262" t="s">
        <v>709</v>
      </c>
      <c r="D26" s="301" t="s">
        <v>710</v>
      </c>
      <c r="E26" s="304">
        <v>2</v>
      </c>
      <c r="F26" s="308">
        <v>223505</v>
      </c>
      <c r="G26" s="641" t="s">
        <v>872</v>
      </c>
      <c r="H26" s="310">
        <v>1</v>
      </c>
      <c r="I26" s="310">
        <v>30</v>
      </c>
      <c r="J26" s="529">
        <v>2611.92</v>
      </c>
      <c r="K26" s="530">
        <v>0</v>
      </c>
      <c r="L26" s="530">
        <v>0</v>
      </c>
      <c r="M26" s="530">
        <v>282.39999999999998</v>
      </c>
      <c r="N26" s="530">
        <v>143.66</v>
      </c>
      <c r="O26" s="530">
        <v>280.42</v>
      </c>
      <c r="P26" s="632">
        <f t="shared" si="0"/>
        <v>2757.56</v>
      </c>
    </row>
    <row r="27" spans="1:16" s="303" customFormat="1">
      <c r="A27" s="631" t="s">
        <v>518</v>
      </c>
      <c r="B27" s="162" t="s">
        <v>545</v>
      </c>
      <c r="C27" s="262" t="s">
        <v>573</v>
      </c>
      <c r="D27" s="301" t="s">
        <v>574</v>
      </c>
      <c r="E27" s="304">
        <v>2</v>
      </c>
      <c r="F27" s="305">
        <v>322205</v>
      </c>
      <c r="G27" s="641" t="s">
        <v>872</v>
      </c>
      <c r="H27" s="310">
        <v>1</v>
      </c>
      <c r="I27" s="505">
        <v>30</v>
      </c>
      <c r="J27" s="529">
        <v>1364.93</v>
      </c>
      <c r="K27" s="530">
        <v>47.07</v>
      </c>
      <c r="L27" s="530">
        <v>0</v>
      </c>
      <c r="M27" s="530">
        <v>460.06</v>
      </c>
      <c r="N27" s="530">
        <v>0</v>
      </c>
      <c r="O27" s="530">
        <v>223.86</v>
      </c>
      <c r="P27" s="632">
        <f t="shared" si="0"/>
        <v>1648.1999999999998</v>
      </c>
    </row>
    <row r="28" spans="1:16" s="303" customFormat="1">
      <c r="A28" s="631" t="s">
        <v>518</v>
      </c>
      <c r="B28" s="162" t="s">
        <v>545</v>
      </c>
      <c r="C28" s="262" t="s">
        <v>831</v>
      </c>
      <c r="D28" s="301" t="s">
        <v>832</v>
      </c>
      <c r="E28" s="304">
        <v>3</v>
      </c>
      <c r="F28" s="308">
        <v>513425</v>
      </c>
      <c r="G28" s="641" t="s">
        <v>872</v>
      </c>
      <c r="H28" s="310">
        <v>1</v>
      </c>
      <c r="I28" s="505">
        <v>30</v>
      </c>
      <c r="J28" s="529">
        <v>1425</v>
      </c>
      <c r="K28" s="530">
        <v>0</v>
      </c>
      <c r="L28" s="530">
        <v>0</v>
      </c>
      <c r="M28" s="530">
        <v>333.62</v>
      </c>
      <c r="N28" s="530">
        <v>0</v>
      </c>
      <c r="O28" s="530">
        <v>223.59</v>
      </c>
      <c r="P28" s="632">
        <f t="shared" ref="P28" si="4">SUM(J28:N28)-O28</f>
        <v>1535.03</v>
      </c>
    </row>
    <row r="29" spans="1:16" s="303" customFormat="1">
      <c r="A29" s="631" t="s">
        <v>518</v>
      </c>
      <c r="B29" s="162" t="s">
        <v>545</v>
      </c>
      <c r="C29" s="262" t="s">
        <v>833</v>
      </c>
      <c r="D29" s="301" t="s">
        <v>834</v>
      </c>
      <c r="E29" s="304">
        <v>3</v>
      </c>
      <c r="F29" s="308">
        <v>513425</v>
      </c>
      <c r="G29" s="641" t="s">
        <v>872</v>
      </c>
      <c r="H29" s="310">
        <v>1</v>
      </c>
      <c r="I29" s="505">
        <v>30</v>
      </c>
      <c r="J29" s="529">
        <v>0</v>
      </c>
      <c r="K29" s="530">
        <v>0</v>
      </c>
      <c r="L29" s="530">
        <v>0</v>
      </c>
      <c r="M29" s="530">
        <v>0</v>
      </c>
      <c r="N29" s="530">
        <v>0</v>
      </c>
      <c r="O29" s="530">
        <v>0</v>
      </c>
      <c r="P29" s="632">
        <f t="shared" ref="P29" si="5">SUM(J29:N29)-O29</f>
        <v>0</v>
      </c>
    </row>
    <row r="30" spans="1:16" s="303" customFormat="1">
      <c r="A30" s="631" t="s">
        <v>518</v>
      </c>
      <c r="B30" s="162" t="s">
        <v>545</v>
      </c>
      <c r="C30" s="262" t="s">
        <v>814</v>
      </c>
      <c r="D30" s="301" t="s">
        <v>815</v>
      </c>
      <c r="E30" s="304">
        <v>2</v>
      </c>
      <c r="F30" s="576">
        <v>223505</v>
      </c>
      <c r="G30" s="641" t="s">
        <v>872</v>
      </c>
      <c r="H30" s="310">
        <v>1</v>
      </c>
      <c r="I30" s="505">
        <v>30</v>
      </c>
      <c r="J30" s="529">
        <v>2263.66</v>
      </c>
      <c r="K30" s="530">
        <v>0</v>
      </c>
      <c r="L30" s="530">
        <v>0</v>
      </c>
      <c r="M30" s="530">
        <v>848.12</v>
      </c>
      <c r="N30" s="530">
        <v>143.66</v>
      </c>
      <c r="O30" s="530">
        <v>322.83</v>
      </c>
      <c r="P30" s="632">
        <f t="shared" ref="P30" si="6">SUM(J30:N30)-O30</f>
        <v>2932.6099999999997</v>
      </c>
    </row>
    <row r="31" spans="1:16" s="303" customFormat="1">
      <c r="A31" s="631" t="s">
        <v>518</v>
      </c>
      <c r="B31" s="162" t="s">
        <v>545</v>
      </c>
      <c r="C31" s="262" t="s">
        <v>575</v>
      </c>
      <c r="D31" s="301" t="s">
        <v>576</v>
      </c>
      <c r="E31" s="304">
        <v>3</v>
      </c>
      <c r="F31" s="308">
        <v>517420</v>
      </c>
      <c r="G31" s="641" t="s">
        <v>872</v>
      </c>
      <c r="H31" s="310">
        <v>1</v>
      </c>
      <c r="I31" s="310">
        <v>44</v>
      </c>
      <c r="J31" s="529">
        <v>1425</v>
      </c>
      <c r="K31" s="530">
        <v>0</v>
      </c>
      <c r="L31" s="530">
        <v>0</v>
      </c>
      <c r="M31" s="530">
        <v>373.98</v>
      </c>
      <c r="N31" s="530">
        <v>0</v>
      </c>
      <c r="O31" s="530">
        <v>124.97</v>
      </c>
      <c r="P31" s="634">
        <f t="shared" si="0"/>
        <v>1674.01</v>
      </c>
    </row>
    <row r="32" spans="1:16" s="580" customFormat="1">
      <c r="A32" s="633" t="s">
        <v>518</v>
      </c>
      <c r="B32" s="573" t="s">
        <v>545</v>
      </c>
      <c r="C32" s="572" t="s">
        <v>746</v>
      </c>
      <c r="D32" s="574" t="s">
        <v>747</v>
      </c>
      <c r="E32" s="575">
        <v>2</v>
      </c>
      <c r="F32" s="576">
        <v>223505</v>
      </c>
      <c r="G32" s="641" t="s">
        <v>872</v>
      </c>
      <c r="H32" s="577">
        <v>1</v>
      </c>
      <c r="I32" s="577">
        <v>30</v>
      </c>
      <c r="J32" s="578">
        <v>2611.92</v>
      </c>
      <c r="K32" s="579">
        <v>0</v>
      </c>
      <c r="L32" s="530">
        <v>0</v>
      </c>
      <c r="M32" s="579">
        <v>1469.52</v>
      </c>
      <c r="N32" s="579">
        <v>143.66</v>
      </c>
      <c r="O32" s="579">
        <v>578.92999999999995</v>
      </c>
      <c r="P32" s="634">
        <f t="shared" si="0"/>
        <v>3646.1700000000005</v>
      </c>
    </row>
    <row r="33" spans="1:16" s="303" customFormat="1">
      <c r="A33" s="631" t="s">
        <v>518</v>
      </c>
      <c r="B33" s="162" t="s">
        <v>545</v>
      </c>
      <c r="C33" s="262" t="s">
        <v>711</v>
      </c>
      <c r="D33" s="301" t="s">
        <v>712</v>
      </c>
      <c r="E33" s="304">
        <v>3</v>
      </c>
      <c r="F33" s="308">
        <v>513425</v>
      </c>
      <c r="G33" s="641" t="s">
        <v>872</v>
      </c>
      <c r="H33" s="310">
        <v>1</v>
      </c>
      <c r="I33" s="310">
        <v>44</v>
      </c>
      <c r="J33" s="529">
        <v>1282.5</v>
      </c>
      <c r="K33" s="530">
        <v>47.07</v>
      </c>
      <c r="L33" s="530">
        <v>0</v>
      </c>
      <c r="M33" s="530">
        <v>576.66999999999996</v>
      </c>
      <c r="N33" s="530">
        <v>0</v>
      </c>
      <c r="O33" s="530">
        <v>314.75</v>
      </c>
      <c r="P33" s="632">
        <f t="shared" si="0"/>
        <v>1591.4899999999998</v>
      </c>
    </row>
    <row r="34" spans="1:16" s="580" customFormat="1">
      <c r="A34" s="633" t="s">
        <v>518</v>
      </c>
      <c r="B34" s="573" t="s">
        <v>545</v>
      </c>
      <c r="C34" s="257" t="s">
        <v>577</v>
      </c>
      <c r="D34" s="589" t="s">
        <v>578</v>
      </c>
      <c r="E34" s="575">
        <v>2</v>
      </c>
      <c r="F34" s="581">
        <v>223505</v>
      </c>
      <c r="G34" s="641" t="s">
        <v>872</v>
      </c>
      <c r="H34" s="577">
        <v>1</v>
      </c>
      <c r="I34" s="590">
        <v>30</v>
      </c>
      <c r="J34" s="578">
        <v>2611.92</v>
      </c>
      <c r="K34" s="579">
        <v>0</v>
      </c>
      <c r="L34" s="530">
        <v>0</v>
      </c>
      <c r="M34" s="579">
        <v>1681.18</v>
      </c>
      <c r="N34" s="579">
        <v>143.66</v>
      </c>
      <c r="O34" s="579">
        <v>649.38</v>
      </c>
      <c r="P34" s="634">
        <f t="shared" si="0"/>
        <v>3787.38</v>
      </c>
    </row>
    <row r="35" spans="1:16" s="303" customFormat="1">
      <c r="A35" s="631" t="s">
        <v>518</v>
      </c>
      <c r="B35" s="162" t="s">
        <v>545</v>
      </c>
      <c r="C35" s="262" t="s">
        <v>579</v>
      </c>
      <c r="D35" s="301" t="s">
        <v>580</v>
      </c>
      <c r="E35" s="304">
        <v>3</v>
      </c>
      <c r="F35" s="305">
        <v>131205</v>
      </c>
      <c r="G35" s="641" t="s">
        <v>872</v>
      </c>
      <c r="H35" s="310">
        <v>2</v>
      </c>
      <c r="I35" s="310">
        <v>44</v>
      </c>
      <c r="J35" s="529">
        <v>0</v>
      </c>
      <c r="K35" s="530">
        <v>0</v>
      </c>
      <c r="L35" s="530">
        <v>0</v>
      </c>
      <c r="M35" s="530">
        <v>0</v>
      </c>
      <c r="N35" s="530">
        <v>0</v>
      </c>
      <c r="O35" s="530">
        <v>0</v>
      </c>
      <c r="P35" s="632">
        <f t="shared" si="0"/>
        <v>0</v>
      </c>
    </row>
    <row r="36" spans="1:16" s="266" customFormat="1">
      <c r="A36" s="631" t="s">
        <v>518</v>
      </c>
      <c r="B36" s="162" t="s">
        <v>545</v>
      </c>
      <c r="C36" s="262" t="s">
        <v>581</v>
      </c>
      <c r="D36" s="301" t="s">
        <v>582</v>
      </c>
      <c r="E36" s="304">
        <v>2</v>
      </c>
      <c r="F36" s="308">
        <v>322205</v>
      </c>
      <c r="G36" s="641" t="s">
        <v>872</v>
      </c>
      <c r="H36" s="310">
        <v>1</v>
      </c>
      <c r="I36" s="505">
        <v>30</v>
      </c>
      <c r="J36" s="529">
        <v>1412</v>
      </c>
      <c r="K36" s="530">
        <v>0</v>
      </c>
      <c r="L36" s="530">
        <v>0</v>
      </c>
      <c r="M36" s="530">
        <v>325.5</v>
      </c>
      <c r="N36" s="530">
        <v>0</v>
      </c>
      <c r="O36" s="530">
        <v>220.91</v>
      </c>
      <c r="P36" s="632">
        <f t="shared" si="0"/>
        <v>1516.59</v>
      </c>
    </row>
    <row r="37" spans="1:16" s="266" customFormat="1">
      <c r="A37" s="631" t="s">
        <v>518</v>
      </c>
      <c r="B37" s="162" t="s">
        <v>545</v>
      </c>
      <c r="C37" s="262" t="s">
        <v>822</v>
      </c>
      <c r="D37" s="301" t="s">
        <v>823</v>
      </c>
      <c r="E37" s="304">
        <v>3</v>
      </c>
      <c r="F37" s="308">
        <v>411010</v>
      </c>
      <c r="G37" s="641" t="s">
        <v>872</v>
      </c>
      <c r="H37" s="310">
        <v>1</v>
      </c>
      <c r="I37" s="310">
        <v>44</v>
      </c>
      <c r="J37" s="529">
        <v>1425</v>
      </c>
      <c r="K37" s="530">
        <v>0</v>
      </c>
      <c r="L37" s="530">
        <v>0</v>
      </c>
      <c r="M37" s="530">
        <v>574.33000000000004</v>
      </c>
      <c r="N37" s="530">
        <v>0</v>
      </c>
      <c r="O37" s="530">
        <v>245.25</v>
      </c>
      <c r="P37" s="632">
        <f t="shared" ref="P37" si="7">SUM(J37:N37)-O37</f>
        <v>1754.08</v>
      </c>
    </row>
    <row r="38" spans="1:16" s="266" customFormat="1">
      <c r="A38" s="631" t="s">
        <v>518</v>
      </c>
      <c r="B38" s="162" t="s">
        <v>545</v>
      </c>
      <c r="C38" s="262" t="s">
        <v>774</v>
      </c>
      <c r="D38" s="301" t="s">
        <v>775</v>
      </c>
      <c r="E38" s="304">
        <v>2</v>
      </c>
      <c r="F38" s="305">
        <v>223505</v>
      </c>
      <c r="G38" s="641" t="s">
        <v>872</v>
      </c>
      <c r="H38" s="310">
        <v>1</v>
      </c>
      <c r="I38" s="505">
        <v>30</v>
      </c>
      <c r="J38" s="529">
        <v>2611.92</v>
      </c>
      <c r="K38" s="530">
        <v>0</v>
      </c>
      <c r="L38" s="530">
        <v>0</v>
      </c>
      <c r="M38" s="530">
        <v>448.05</v>
      </c>
      <c r="N38" s="530">
        <v>143.66</v>
      </c>
      <c r="O38" s="530">
        <v>312.72000000000003</v>
      </c>
      <c r="P38" s="632">
        <f t="shared" ref="P38" si="8">SUM(J38:N38)-O38</f>
        <v>2890.91</v>
      </c>
    </row>
    <row r="39" spans="1:16" s="267" customFormat="1">
      <c r="A39" s="631" t="s">
        <v>518</v>
      </c>
      <c r="B39" s="162" t="s">
        <v>545</v>
      </c>
      <c r="C39" s="262" t="s">
        <v>583</v>
      </c>
      <c r="D39" s="301" t="s">
        <v>584</v>
      </c>
      <c r="E39" s="304">
        <v>3</v>
      </c>
      <c r="F39" s="305">
        <v>514320</v>
      </c>
      <c r="G39" s="641" t="s">
        <v>872</v>
      </c>
      <c r="H39" s="310">
        <v>1</v>
      </c>
      <c r="I39" s="310">
        <v>44</v>
      </c>
      <c r="J39" s="529">
        <v>1330</v>
      </c>
      <c r="K39" s="530">
        <v>0</v>
      </c>
      <c r="L39" s="530">
        <v>0</v>
      </c>
      <c r="M39" s="530">
        <v>515.41</v>
      </c>
      <c r="N39" s="530">
        <v>0</v>
      </c>
      <c r="O39" s="530">
        <v>231.4</v>
      </c>
      <c r="P39" s="632">
        <f t="shared" si="0"/>
        <v>1614.0099999999998</v>
      </c>
    </row>
    <row r="40" spans="1:16" s="267" customFormat="1">
      <c r="A40" s="631" t="s">
        <v>518</v>
      </c>
      <c r="B40" s="162" t="s">
        <v>545</v>
      </c>
      <c r="C40" s="299" t="s">
        <v>658</v>
      </c>
      <c r="D40" s="311" t="s">
        <v>657</v>
      </c>
      <c r="E40" s="304">
        <v>3</v>
      </c>
      <c r="F40" s="305">
        <v>521130</v>
      </c>
      <c r="G40" s="641" t="s">
        <v>872</v>
      </c>
      <c r="H40" s="310">
        <v>1</v>
      </c>
      <c r="I40" s="310">
        <v>44</v>
      </c>
      <c r="J40" s="529">
        <v>1425</v>
      </c>
      <c r="K40" s="530">
        <v>0</v>
      </c>
      <c r="L40" s="530">
        <v>0</v>
      </c>
      <c r="M40" s="530">
        <v>199.31</v>
      </c>
      <c r="N40" s="530">
        <v>0</v>
      </c>
      <c r="O40" s="530">
        <v>211.5</v>
      </c>
      <c r="P40" s="632">
        <f t="shared" si="0"/>
        <v>1412.81</v>
      </c>
    </row>
    <row r="41" spans="1:16" s="267" customFormat="1">
      <c r="A41" s="631" t="s">
        <v>518</v>
      </c>
      <c r="B41" s="162" t="s">
        <v>545</v>
      </c>
      <c r="C41" s="299" t="s">
        <v>824</v>
      </c>
      <c r="D41" s="311" t="s">
        <v>825</v>
      </c>
      <c r="E41" s="304">
        <v>2</v>
      </c>
      <c r="F41" s="305">
        <v>223505</v>
      </c>
      <c r="G41" s="641" t="s">
        <v>872</v>
      </c>
      <c r="H41" s="310">
        <v>1</v>
      </c>
      <c r="I41" s="505">
        <v>30</v>
      </c>
      <c r="J41" s="529">
        <v>2437.79</v>
      </c>
      <c r="K41" s="530">
        <v>0</v>
      </c>
      <c r="L41" s="530">
        <v>0</v>
      </c>
      <c r="M41" s="530">
        <v>456.53</v>
      </c>
      <c r="N41" s="530">
        <v>143.66</v>
      </c>
      <c r="O41" s="530">
        <v>280.42</v>
      </c>
      <c r="P41" s="632">
        <f t="shared" ref="P41" si="9">SUM(J41:N41)-O41</f>
        <v>2757.5599999999995</v>
      </c>
    </row>
    <row r="42" spans="1:16" s="267" customFormat="1">
      <c r="A42" s="631" t="s">
        <v>518</v>
      </c>
      <c r="B42" s="162" t="s">
        <v>545</v>
      </c>
      <c r="C42" s="299" t="s">
        <v>644</v>
      </c>
      <c r="D42" s="311" t="s">
        <v>643</v>
      </c>
      <c r="E42" s="304">
        <v>3</v>
      </c>
      <c r="F42" s="305">
        <v>422105</v>
      </c>
      <c r="G42" s="641" t="s">
        <v>872</v>
      </c>
      <c r="H42" s="310">
        <v>1</v>
      </c>
      <c r="I42" s="505">
        <v>44</v>
      </c>
      <c r="J42" s="529">
        <v>1425</v>
      </c>
      <c r="K42" s="530">
        <v>0</v>
      </c>
      <c r="L42" s="530">
        <v>0</v>
      </c>
      <c r="M42" s="530">
        <v>311.52999999999997</v>
      </c>
      <c r="N42" s="530">
        <v>0</v>
      </c>
      <c r="O42" s="530">
        <v>124.94</v>
      </c>
      <c r="P42" s="632">
        <f t="shared" si="0"/>
        <v>1611.59</v>
      </c>
    </row>
    <row r="43" spans="1:16" s="267" customFormat="1">
      <c r="A43" s="631" t="s">
        <v>518</v>
      </c>
      <c r="B43" s="162" t="s">
        <v>545</v>
      </c>
      <c r="C43" s="262" t="s">
        <v>585</v>
      </c>
      <c r="D43" s="301" t="s">
        <v>586</v>
      </c>
      <c r="E43" s="304">
        <v>2</v>
      </c>
      <c r="F43" s="305">
        <v>223505</v>
      </c>
      <c r="G43" s="641" t="s">
        <v>872</v>
      </c>
      <c r="H43" s="310">
        <v>1</v>
      </c>
      <c r="I43" s="505">
        <v>30</v>
      </c>
      <c r="J43" s="529">
        <v>2611.92</v>
      </c>
      <c r="K43" s="530">
        <v>0</v>
      </c>
      <c r="L43" s="530">
        <v>0</v>
      </c>
      <c r="M43" s="530">
        <v>503.26</v>
      </c>
      <c r="N43" s="530">
        <v>143.66</v>
      </c>
      <c r="O43" s="530">
        <v>323.48</v>
      </c>
      <c r="P43" s="632">
        <f t="shared" si="0"/>
        <v>2935.36</v>
      </c>
    </row>
    <row r="44" spans="1:16" s="267" customFormat="1">
      <c r="A44" s="631" t="s">
        <v>518</v>
      </c>
      <c r="B44" s="162" t="s">
        <v>545</v>
      </c>
      <c r="C44" s="262" t="s">
        <v>875</v>
      </c>
      <c r="D44" s="301" t="s">
        <v>876</v>
      </c>
      <c r="E44" s="304">
        <v>2</v>
      </c>
      <c r="F44" s="305">
        <v>223505</v>
      </c>
      <c r="G44" s="641" t="s">
        <v>872</v>
      </c>
      <c r="H44" s="310">
        <v>1</v>
      </c>
      <c r="I44" s="505">
        <v>30</v>
      </c>
      <c r="J44" s="529">
        <v>2350.73</v>
      </c>
      <c r="K44" s="530">
        <v>0</v>
      </c>
      <c r="L44" s="530">
        <v>0</v>
      </c>
      <c r="M44" s="530">
        <v>254.16</v>
      </c>
      <c r="N44" s="530">
        <v>129.29</v>
      </c>
      <c r="O44" s="530">
        <v>227.92</v>
      </c>
      <c r="P44" s="632">
        <f t="shared" ref="P44" si="10">SUM(J44:N44)-O44</f>
        <v>2506.2599999999998</v>
      </c>
    </row>
    <row r="45" spans="1:16" s="267" customFormat="1">
      <c r="A45" s="631" t="s">
        <v>518</v>
      </c>
      <c r="B45" s="162" t="s">
        <v>545</v>
      </c>
      <c r="C45" s="262" t="s">
        <v>587</v>
      </c>
      <c r="D45" s="301" t="s">
        <v>588</v>
      </c>
      <c r="E45" s="304">
        <v>3</v>
      </c>
      <c r="F45" s="308">
        <v>782320</v>
      </c>
      <c r="G45" s="641" t="s">
        <v>872</v>
      </c>
      <c r="H45" s="310">
        <v>1</v>
      </c>
      <c r="I45" s="310">
        <v>44</v>
      </c>
      <c r="J45" s="529">
        <v>1692.6</v>
      </c>
      <c r="K45" s="530">
        <v>0</v>
      </c>
      <c r="L45" s="530">
        <v>0</v>
      </c>
      <c r="M45" s="530">
        <v>648.6</v>
      </c>
      <c r="N45" s="530">
        <v>0</v>
      </c>
      <c r="O45" s="530">
        <v>280.7</v>
      </c>
      <c r="P45" s="632">
        <f t="shared" si="0"/>
        <v>2060.5</v>
      </c>
    </row>
    <row r="46" spans="1:16" s="267" customFormat="1">
      <c r="A46" s="631" t="s">
        <v>518</v>
      </c>
      <c r="B46" s="162" t="s">
        <v>545</v>
      </c>
      <c r="C46" s="262" t="s">
        <v>713</v>
      </c>
      <c r="D46" s="301" t="s">
        <v>714</v>
      </c>
      <c r="E46" s="304">
        <v>3</v>
      </c>
      <c r="F46" s="308">
        <v>517420</v>
      </c>
      <c r="G46" s="641" t="s">
        <v>872</v>
      </c>
      <c r="H46" s="310">
        <v>1</v>
      </c>
      <c r="I46" s="310">
        <v>44</v>
      </c>
      <c r="J46" s="529">
        <v>1425</v>
      </c>
      <c r="K46" s="530">
        <v>0</v>
      </c>
      <c r="L46" s="530">
        <v>0</v>
      </c>
      <c r="M46" s="530">
        <v>262.13</v>
      </c>
      <c r="N46" s="530">
        <v>0</v>
      </c>
      <c r="O46" s="530">
        <v>211.57</v>
      </c>
      <c r="P46" s="632">
        <f t="shared" si="0"/>
        <v>1475.5600000000002</v>
      </c>
    </row>
    <row r="47" spans="1:16" s="267" customFormat="1">
      <c r="A47" s="631" t="s">
        <v>518</v>
      </c>
      <c r="B47" s="162" t="s">
        <v>545</v>
      </c>
      <c r="C47" s="262" t="s">
        <v>689</v>
      </c>
      <c r="D47" s="301" t="s">
        <v>690</v>
      </c>
      <c r="E47" s="304">
        <v>3</v>
      </c>
      <c r="F47" s="308">
        <v>782320</v>
      </c>
      <c r="G47" s="641" t="s">
        <v>872</v>
      </c>
      <c r="H47" s="310">
        <v>1</v>
      </c>
      <c r="I47" s="310">
        <v>44</v>
      </c>
      <c r="J47" s="529">
        <v>1692.6</v>
      </c>
      <c r="K47" s="530">
        <v>0</v>
      </c>
      <c r="L47" s="530">
        <v>0</v>
      </c>
      <c r="M47" s="530">
        <v>399.05</v>
      </c>
      <c r="N47" s="530">
        <v>0</v>
      </c>
      <c r="O47" s="530">
        <v>157.57</v>
      </c>
      <c r="P47" s="632">
        <f t="shared" si="0"/>
        <v>1934.0800000000002</v>
      </c>
    </row>
    <row r="48" spans="1:16" s="267" customFormat="1">
      <c r="A48" s="631" t="s">
        <v>518</v>
      </c>
      <c r="B48" s="162" t="s">
        <v>545</v>
      </c>
      <c r="C48" s="262" t="s">
        <v>761</v>
      </c>
      <c r="D48" s="301" t="s">
        <v>762</v>
      </c>
      <c r="E48" s="304">
        <v>3</v>
      </c>
      <c r="F48" s="305">
        <v>252405</v>
      </c>
      <c r="G48" s="641" t="s">
        <v>872</v>
      </c>
      <c r="H48" s="310">
        <v>2</v>
      </c>
      <c r="I48" s="310">
        <v>44</v>
      </c>
      <c r="J48" s="529">
        <v>2598.17</v>
      </c>
      <c r="K48" s="530">
        <v>0</v>
      </c>
      <c r="L48" s="530">
        <v>0</v>
      </c>
      <c r="M48" s="530">
        <v>140.11000000000001</v>
      </c>
      <c r="N48" s="530">
        <v>0</v>
      </c>
      <c r="O48" s="530">
        <v>384.3</v>
      </c>
      <c r="P48" s="632">
        <f t="shared" si="0"/>
        <v>2353.98</v>
      </c>
    </row>
    <row r="49" spans="1:16" s="266" customFormat="1">
      <c r="A49" s="631" t="s">
        <v>518</v>
      </c>
      <c r="B49" s="162" t="s">
        <v>545</v>
      </c>
      <c r="C49" s="262" t="s">
        <v>589</v>
      </c>
      <c r="D49" s="301" t="s">
        <v>590</v>
      </c>
      <c r="E49" s="304">
        <v>3</v>
      </c>
      <c r="F49" s="305">
        <v>514320</v>
      </c>
      <c r="G49" s="641" t="s">
        <v>872</v>
      </c>
      <c r="H49" s="310">
        <v>1</v>
      </c>
      <c r="I49" s="310">
        <v>44</v>
      </c>
      <c r="J49" s="529">
        <v>0</v>
      </c>
      <c r="K49" s="530">
        <v>2263.91</v>
      </c>
      <c r="L49" s="530">
        <v>0</v>
      </c>
      <c r="M49" s="530">
        <v>247.03</v>
      </c>
      <c r="N49" s="530">
        <v>0</v>
      </c>
      <c r="O49" s="530">
        <v>2280.84</v>
      </c>
      <c r="P49" s="632">
        <f t="shared" si="0"/>
        <v>230.09999999999991</v>
      </c>
    </row>
    <row r="50" spans="1:16" s="266" customFormat="1">
      <c r="A50" s="631" t="s">
        <v>518</v>
      </c>
      <c r="B50" s="162" t="s">
        <v>545</v>
      </c>
      <c r="C50" s="262" t="s">
        <v>828</v>
      </c>
      <c r="D50" s="301" t="s">
        <v>829</v>
      </c>
      <c r="E50" s="304">
        <v>3</v>
      </c>
      <c r="F50" s="305">
        <v>514320</v>
      </c>
      <c r="G50" s="641" t="s">
        <v>872</v>
      </c>
      <c r="H50" s="310">
        <v>1</v>
      </c>
      <c r="I50" s="310">
        <v>44</v>
      </c>
      <c r="J50" s="529">
        <v>1425</v>
      </c>
      <c r="K50" s="530">
        <v>0</v>
      </c>
      <c r="L50" s="530">
        <v>0</v>
      </c>
      <c r="M50" s="530">
        <v>697.08</v>
      </c>
      <c r="N50" s="530">
        <v>0</v>
      </c>
      <c r="O50" s="530">
        <v>242.34</v>
      </c>
      <c r="P50" s="632">
        <f t="shared" ref="P50" si="11">SUM(J50:N50)-O50</f>
        <v>1879.74</v>
      </c>
    </row>
    <row r="51" spans="1:16" s="265" customFormat="1">
      <c r="A51" s="631" t="s">
        <v>518</v>
      </c>
      <c r="B51" s="162" t="s">
        <v>545</v>
      </c>
      <c r="C51" s="262" t="s">
        <v>591</v>
      </c>
      <c r="D51" s="301" t="s">
        <v>592</v>
      </c>
      <c r="E51" s="304">
        <v>2</v>
      </c>
      <c r="F51" s="305">
        <v>223505</v>
      </c>
      <c r="G51" s="641" t="s">
        <v>872</v>
      </c>
      <c r="H51" s="310">
        <v>1</v>
      </c>
      <c r="I51" s="505">
        <v>30</v>
      </c>
      <c r="J51" s="529">
        <v>2611.92</v>
      </c>
      <c r="K51" s="530">
        <v>0</v>
      </c>
      <c r="L51" s="530">
        <v>0</v>
      </c>
      <c r="M51" s="530">
        <v>3254.78</v>
      </c>
      <c r="N51" s="530">
        <v>143.66</v>
      </c>
      <c r="O51" s="530">
        <v>1236.54</v>
      </c>
      <c r="P51" s="632">
        <f t="shared" si="0"/>
        <v>4773.8200000000006</v>
      </c>
    </row>
    <row r="52" spans="1:16" s="265" customFormat="1">
      <c r="A52" s="631" t="s">
        <v>518</v>
      </c>
      <c r="B52" s="162" t="s">
        <v>545</v>
      </c>
      <c r="C52" s="262" t="s">
        <v>715</v>
      </c>
      <c r="D52" s="301" t="s">
        <v>716</v>
      </c>
      <c r="E52" s="304">
        <v>2</v>
      </c>
      <c r="F52" s="305">
        <v>322205</v>
      </c>
      <c r="G52" s="641" t="s">
        <v>872</v>
      </c>
      <c r="H52" s="310">
        <v>1</v>
      </c>
      <c r="I52" s="505">
        <v>30</v>
      </c>
      <c r="J52" s="529">
        <v>1412</v>
      </c>
      <c r="K52" s="530">
        <v>0</v>
      </c>
      <c r="L52" s="530">
        <v>0</v>
      </c>
      <c r="M52" s="530">
        <v>454.8</v>
      </c>
      <c r="N52" s="530">
        <v>0</v>
      </c>
      <c r="O52" s="530">
        <v>147.83000000000001</v>
      </c>
      <c r="P52" s="632">
        <f t="shared" si="0"/>
        <v>1718.97</v>
      </c>
    </row>
    <row r="53" spans="1:16" s="265" customFormat="1">
      <c r="A53" s="631" t="s">
        <v>518</v>
      </c>
      <c r="B53" s="162" t="s">
        <v>545</v>
      </c>
      <c r="C53" s="262" t="s">
        <v>593</v>
      </c>
      <c r="D53" s="301" t="s">
        <v>594</v>
      </c>
      <c r="E53" s="304">
        <v>2</v>
      </c>
      <c r="F53" s="305">
        <v>223505</v>
      </c>
      <c r="G53" s="641" t="s">
        <v>872</v>
      </c>
      <c r="H53" s="310">
        <v>1</v>
      </c>
      <c r="I53" s="505">
        <v>30</v>
      </c>
      <c r="J53" s="529">
        <v>4368.8</v>
      </c>
      <c r="K53" s="530">
        <v>0</v>
      </c>
      <c r="L53" s="530">
        <v>0</v>
      </c>
      <c r="M53" s="530">
        <v>92.62</v>
      </c>
      <c r="N53" s="530">
        <v>0</v>
      </c>
      <c r="O53" s="530">
        <v>4381.7700000000004</v>
      </c>
      <c r="P53" s="632">
        <f t="shared" si="0"/>
        <v>79.649999999999636</v>
      </c>
    </row>
    <row r="54" spans="1:16" s="267" customFormat="1">
      <c r="A54" s="631" t="s">
        <v>518</v>
      </c>
      <c r="B54" s="162" t="s">
        <v>545</v>
      </c>
      <c r="C54" s="299" t="s">
        <v>595</v>
      </c>
      <c r="D54" s="311" t="s">
        <v>596</v>
      </c>
      <c r="E54" s="304">
        <v>2</v>
      </c>
      <c r="F54" s="305">
        <v>223505</v>
      </c>
      <c r="G54" s="641" t="s">
        <v>872</v>
      </c>
      <c r="H54" s="310">
        <v>1</v>
      </c>
      <c r="I54" s="505">
        <v>30</v>
      </c>
      <c r="J54" s="529">
        <v>2611.92</v>
      </c>
      <c r="K54" s="530">
        <v>0</v>
      </c>
      <c r="L54" s="530">
        <v>0</v>
      </c>
      <c r="M54" s="530">
        <v>724.13</v>
      </c>
      <c r="N54" s="530">
        <v>143.66</v>
      </c>
      <c r="O54" s="530">
        <v>373.18</v>
      </c>
      <c r="P54" s="632">
        <f t="shared" si="0"/>
        <v>3106.53</v>
      </c>
    </row>
    <row r="55" spans="1:16" s="267" customFormat="1">
      <c r="A55" s="631" t="s">
        <v>518</v>
      </c>
      <c r="B55" s="162" t="s">
        <v>545</v>
      </c>
      <c r="C55" s="299" t="s">
        <v>776</v>
      </c>
      <c r="D55" s="311" t="s">
        <v>777</v>
      </c>
      <c r="E55" s="304">
        <v>3</v>
      </c>
      <c r="F55" s="305">
        <v>317210</v>
      </c>
      <c r="G55" s="641" t="s">
        <v>872</v>
      </c>
      <c r="H55" s="310">
        <v>2</v>
      </c>
      <c r="I55" s="505">
        <v>44</v>
      </c>
      <c r="J55" s="529">
        <v>1587.76</v>
      </c>
      <c r="K55" s="530">
        <v>0</v>
      </c>
      <c r="L55" s="530">
        <v>0</v>
      </c>
      <c r="M55" s="530">
        <v>119.13</v>
      </c>
      <c r="N55" s="530">
        <v>0</v>
      </c>
      <c r="O55" s="530">
        <v>127.85</v>
      </c>
      <c r="P55" s="632">
        <f t="shared" ref="P55" si="12">SUM(J55:N55)-O55</f>
        <v>1579.04</v>
      </c>
    </row>
    <row r="56" spans="1:16" s="267" customFormat="1">
      <c r="A56" s="631" t="s">
        <v>518</v>
      </c>
      <c r="B56" s="162" t="s">
        <v>545</v>
      </c>
      <c r="C56" s="262" t="s">
        <v>597</v>
      </c>
      <c r="D56" s="301" t="s">
        <v>598</v>
      </c>
      <c r="E56" s="304">
        <v>2</v>
      </c>
      <c r="F56" s="305">
        <v>251605</v>
      </c>
      <c r="G56" s="641" t="s">
        <v>872</v>
      </c>
      <c r="H56" s="310">
        <v>2</v>
      </c>
      <c r="I56" s="310">
        <v>30</v>
      </c>
      <c r="J56" s="529">
        <v>2451.9</v>
      </c>
      <c r="K56" s="530">
        <v>0</v>
      </c>
      <c r="L56" s="530">
        <v>0</v>
      </c>
      <c r="M56" s="530">
        <v>414.62</v>
      </c>
      <c r="N56" s="530">
        <v>0</v>
      </c>
      <c r="O56" s="530">
        <v>243.8</v>
      </c>
      <c r="P56" s="632">
        <f t="shared" si="0"/>
        <v>2622.72</v>
      </c>
    </row>
    <row r="57" spans="1:16" s="267" customFormat="1">
      <c r="A57" s="631" t="s">
        <v>518</v>
      </c>
      <c r="B57" s="162" t="s">
        <v>545</v>
      </c>
      <c r="C57" s="299" t="s">
        <v>599</v>
      </c>
      <c r="D57" s="311" t="s">
        <v>600</v>
      </c>
      <c r="E57" s="304">
        <v>3</v>
      </c>
      <c r="F57" s="305">
        <v>517420</v>
      </c>
      <c r="G57" s="641" t="s">
        <v>872</v>
      </c>
      <c r="H57" s="310">
        <v>1</v>
      </c>
      <c r="I57" s="310">
        <v>44</v>
      </c>
      <c r="J57" s="529">
        <v>1425</v>
      </c>
      <c r="K57" s="530">
        <v>0</v>
      </c>
      <c r="L57" s="530">
        <v>0</v>
      </c>
      <c r="M57" s="530">
        <v>75.040000000000006</v>
      </c>
      <c r="N57" s="530">
        <v>0</v>
      </c>
      <c r="O57" s="530">
        <v>109.24</v>
      </c>
      <c r="P57" s="632">
        <f t="shared" ref="P57:P78" si="13">SUM(J57:N57)-O57</f>
        <v>1390.8</v>
      </c>
    </row>
    <row r="58" spans="1:16" s="267" customFormat="1">
      <c r="A58" s="631" t="s">
        <v>518</v>
      </c>
      <c r="B58" s="162" t="s">
        <v>545</v>
      </c>
      <c r="C58" s="299" t="s">
        <v>847</v>
      </c>
      <c r="D58" s="311" t="s">
        <v>848</v>
      </c>
      <c r="E58" s="304">
        <v>3</v>
      </c>
      <c r="F58" s="308">
        <v>782320</v>
      </c>
      <c r="G58" s="641" t="s">
        <v>872</v>
      </c>
      <c r="H58" s="310">
        <v>1</v>
      </c>
      <c r="I58" s="310">
        <v>44</v>
      </c>
      <c r="J58" s="529">
        <v>1692.6</v>
      </c>
      <c r="K58" s="530">
        <v>0</v>
      </c>
      <c r="L58" s="530">
        <v>0</v>
      </c>
      <c r="M58" s="530">
        <v>464.51</v>
      </c>
      <c r="N58" s="530">
        <v>0</v>
      </c>
      <c r="O58" s="530">
        <v>172.98</v>
      </c>
      <c r="P58" s="632">
        <f t="shared" ref="P58" si="14">SUM(J58:N58)-O58</f>
        <v>1984.1299999999997</v>
      </c>
    </row>
    <row r="59" spans="1:16" s="267" customFormat="1">
      <c r="A59" s="631" t="s">
        <v>518</v>
      </c>
      <c r="B59" s="162" t="s">
        <v>545</v>
      </c>
      <c r="C59" s="299" t="s">
        <v>717</v>
      </c>
      <c r="D59" s="311" t="s">
        <v>718</v>
      </c>
      <c r="E59" s="304">
        <v>3</v>
      </c>
      <c r="F59" s="308">
        <v>411010</v>
      </c>
      <c r="G59" s="641" t="s">
        <v>872</v>
      </c>
      <c r="H59" s="310">
        <v>2</v>
      </c>
      <c r="I59" s="310">
        <v>44</v>
      </c>
      <c r="J59" s="529">
        <v>665</v>
      </c>
      <c r="K59" s="530">
        <v>0</v>
      </c>
      <c r="L59" s="530">
        <v>0</v>
      </c>
      <c r="M59" s="530">
        <v>1052.22</v>
      </c>
      <c r="N59" s="530">
        <v>0</v>
      </c>
      <c r="O59" s="530">
        <v>109.24</v>
      </c>
      <c r="P59" s="632">
        <f t="shared" si="13"/>
        <v>1607.98</v>
      </c>
    </row>
    <row r="60" spans="1:16" s="267" customFormat="1">
      <c r="A60" s="631" t="s">
        <v>518</v>
      </c>
      <c r="B60" s="162" t="s">
        <v>545</v>
      </c>
      <c r="C60" s="262" t="s">
        <v>601</v>
      </c>
      <c r="D60" s="301" t="s">
        <v>602</v>
      </c>
      <c r="E60" s="304">
        <v>3</v>
      </c>
      <c r="F60" s="308">
        <v>521130</v>
      </c>
      <c r="G60" s="641" t="s">
        <v>872</v>
      </c>
      <c r="H60" s="310">
        <v>1</v>
      </c>
      <c r="I60" s="310">
        <v>44</v>
      </c>
      <c r="J60" s="529">
        <v>1425</v>
      </c>
      <c r="K60" s="530">
        <v>0</v>
      </c>
      <c r="L60" s="530">
        <v>0</v>
      </c>
      <c r="M60" s="530">
        <v>17.23</v>
      </c>
      <c r="N60" s="530">
        <v>0</v>
      </c>
      <c r="O60" s="530">
        <v>195.12</v>
      </c>
      <c r="P60" s="632">
        <f t="shared" si="13"/>
        <v>1247.1100000000001</v>
      </c>
    </row>
    <row r="61" spans="1:16" s="267" customFormat="1">
      <c r="A61" s="631" t="s">
        <v>518</v>
      </c>
      <c r="B61" s="162" t="s">
        <v>545</v>
      </c>
      <c r="C61" s="262" t="s">
        <v>603</v>
      </c>
      <c r="D61" s="301" t="s">
        <v>719</v>
      </c>
      <c r="E61" s="304">
        <v>2</v>
      </c>
      <c r="F61" s="308">
        <v>223505</v>
      </c>
      <c r="G61" s="641" t="s">
        <v>872</v>
      </c>
      <c r="H61" s="310">
        <v>1</v>
      </c>
      <c r="I61" s="505">
        <v>30</v>
      </c>
      <c r="J61" s="529">
        <v>0</v>
      </c>
      <c r="K61" s="530">
        <v>4260.75</v>
      </c>
      <c r="L61" s="530">
        <v>0</v>
      </c>
      <c r="M61" s="530">
        <v>46.31</v>
      </c>
      <c r="N61" s="530">
        <v>0</v>
      </c>
      <c r="O61" s="530">
        <v>4267.2299999999996</v>
      </c>
      <c r="P61" s="632">
        <f t="shared" si="13"/>
        <v>39.830000000000837</v>
      </c>
    </row>
    <row r="62" spans="1:16" s="267" customFormat="1">
      <c r="A62" s="631" t="s">
        <v>518</v>
      </c>
      <c r="B62" s="162" t="s">
        <v>545</v>
      </c>
      <c r="C62" s="262" t="s">
        <v>849</v>
      </c>
      <c r="D62" s="301" t="s">
        <v>850</v>
      </c>
      <c r="E62" s="304">
        <v>3</v>
      </c>
      <c r="F62" s="308">
        <v>521130</v>
      </c>
      <c r="G62" s="641" t="s">
        <v>872</v>
      </c>
      <c r="H62" s="310">
        <v>1</v>
      </c>
      <c r="I62" s="505">
        <v>44</v>
      </c>
      <c r="J62" s="529">
        <v>1425</v>
      </c>
      <c r="K62" s="530">
        <v>0</v>
      </c>
      <c r="L62" s="530">
        <v>0</v>
      </c>
      <c r="M62" s="530">
        <v>26.51</v>
      </c>
      <c r="N62" s="530">
        <v>0</v>
      </c>
      <c r="O62" s="530">
        <v>110.45</v>
      </c>
      <c r="P62" s="632">
        <f t="shared" ref="P62" si="15">SUM(J62:N62)-O62</f>
        <v>1341.06</v>
      </c>
    </row>
    <row r="63" spans="1:16" s="267" customFormat="1">
      <c r="A63" s="631" t="s">
        <v>518</v>
      </c>
      <c r="B63" s="162" t="s">
        <v>545</v>
      </c>
      <c r="C63" s="262" t="s">
        <v>604</v>
      </c>
      <c r="D63" s="301" t="s">
        <v>605</v>
      </c>
      <c r="E63" s="304">
        <v>3</v>
      </c>
      <c r="F63" s="305">
        <v>252545</v>
      </c>
      <c r="G63" s="641" t="s">
        <v>872</v>
      </c>
      <c r="H63" s="310">
        <v>2</v>
      </c>
      <c r="I63" s="310">
        <v>44</v>
      </c>
      <c r="J63" s="529">
        <v>866.06</v>
      </c>
      <c r="K63" s="530">
        <v>3293.74</v>
      </c>
      <c r="L63" s="530">
        <v>0</v>
      </c>
      <c r="M63" s="530">
        <v>457.19</v>
      </c>
      <c r="N63" s="530">
        <v>0</v>
      </c>
      <c r="O63" s="530">
        <v>3466.54</v>
      </c>
      <c r="P63" s="632">
        <f t="shared" si="13"/>
        <v>1150.4499999999989</v>
      </c>
    </row>
    <row r="64" spans="1:16" s="266" customFormat="1">
      <c r="A64" s="631" t="s">
        <v>518</v>
      </c>
      <c r="B64" s="162" t="s">
        <v>545</v>
      </c>
      <c r="C64" s="262" t="s">
        <v>606</v>
      </c>
      <c r="D64" s="301" t="s">
        <v>691</v>
      </c>
      <c r="E64" s="304">
        <v>3</v>
      </c>
      <c r="F64" s="308">
        <v>411010</v>
      </c>
      <c r="G64" s="641" t="s">
        <v>872</v>
      </c>
      <c r="H64" s="310">
        <v>2</v>
      </c>
      <c r="I64" s="310">
        <v>44</v>
      </c>
      <c r="J64" s="529">
        <v>1425</v>
      </c>
      <c r="K64" s="530">
        <v>0</v>
      </c>
      <c r="L64" s="530">
        <v>0</v>
      </c>
      <c r="M64" s="530">
        <v>14.48</v>
      </c>
      <c r="N64" s="530">
        <v>0</v>
      </c>
      <c r="O64" s="530">
        <v>109.28</v>
      </c>
      <c r="P64" s="632">
        <f t="shared" si="13"/>
        <v>1330.2</v>
      </c>
    </row>
    <row r="65" spans="1:16" s="266" customFormat="1">
      <c r="A65" s="631" t="s">
        <v>518</v>
      </c>
      <c r="B65" s="162" t="s">
        <v>545</v>
      </c>
      <c r="C65" s="262" t="s">
        <v>607</v>
      </c>
      <c r="D65" s="301" t="s">
        <v>608</v>
      </c>
      <c r="E65" s="304">
        <v>3</v>
      </c>
      <c r="F65" s="305">
        <v>517420</v>
      </c>
      <c r="G65" s="641" t="s">
        <v>872</v>
      </c>
      <c r="H65" s="310">
        <v>1</v>
      </c>
      <c r="I65" s="310">
        <v>44</v>
      </c>
      <c r="J65" s="529">
        <v>1425</v>
      </c>
      <c r="K65" s="530">
        <v>0</v>
      </c>
      <c r="L65" s="530">
        <v>0</v>
      </c>
      <c r="M65" s="530">
        <v>187.83</v>
      </c>
      <c r="N65" s="530">
        <v>0</v>
      </c>
      <c r="O65" s="530">
        <v>124.97</v>
      </c>
      <c r="P65" s="632">
        <f t="shared" si="13"/>
        <v>1487.86</v>
      </c>
    </row>
    <row r="66" spans="1:16" s="266" customFormat="1">
      <c r="A66" s="631" t="s">
        <v>518</v>
      </c>
      <c r="B66" s="162" t="s">
        <v>545</v>
      </c>
      <c r="C66" s="262" t="s">
        <v>609</v>
      </c>
      <c r="D66" s="301" t="s">
        <v>610</v>
      </c>
      <c r="E66" s="304">
        <v>2</v>
      </c>
      <c r="F66" s="308">
        <v>322205</v>
      </c>
      <c r="G66" s="641" t="s">
        <v>872</v>
      </c>
      <c r="H66" s="310">
        <v>1</v>
      </c>
      <c r="I66" s="505">
        <v>30</v>
      </c>
      <c r="J66" s="529">
        <v>47.07</v>
      </c>
      <c r="K66" s="530">
        <v>2454.21</v>
      </c>
      <c r="L66" s="530">
        <v>0</v>
      </c>
      <c r="M66" s="530">
        <v>9.41</v>
      </c>
      <c r="N66" s="530">
        <v>0</v>
      </c>
      <c r="O66" s="530">
        <v>2458.4899999999998</v>
      </c>
      <c r="P66" s="632">
        <f t="shared" si="13"/>
        <v>52.200000000000273</v>
      </c>
    </row>
    <row r="67" spans="1:16" s="266" customFormat="1">
      <c r="A67" s="633" t="s">
        <v>518</v>
      </c>
      <c r="B67" s="573" t="s">
        <v>545</v>
      </c>
      <c r="C67" s="572" t="s">
        <v>611</v>
      </c>
      <c r="D67" s="574" t="s">
        <v>612</v>
      </c>
      <c r="E67" s="575">
        <v>1</v>
      </c>
      <c r="F67" s="581">
        <v>225124</v>
      </c>
      <c r="G67" s="641" t="s">
        <v>872</v>
      </c>
      <c r="H67" s="577">
        <v>1</v>
      </c>
      <c r="I67" s="577">
        <v>4</v>
      </c>
      <c r="J67" s="578">
        <v>5200</v>
      </c>
      <c r="K67" s="579">
        <v>0</v>
      </c>
      <c r="L67" s="530">
        <v>0</v>
      </c>
      <c r="M67" s="579">
        <v>0</v>
      </c>
      <c r="N67" s="579">
        <v>282.39999999999998</v>
      </c>
      <c r="O67" s="579">
        <v>1036.76</v>
      </c>
      <c r="P67" s="634">
        <f t="shared" si="13"/>
        <v>4445.6399999999994</v>
      </c>
    </row>
    <row r="68" spans="1:16" s="266" customFormat="1">
      <c r="A68" s="631" t="s">
        <v>518</v>
      </c>
      <c r="B68" s="162" t="s">
        <v>545</v>
      </c>
      <c r="C68" s="262" t="s">
        <v>720</v>
      </c>
      <c r="D68" s="301" t="s">
        <v>721</v>
      </c>
      <c r="E68" s="304">
        <v>2</v>
      </c>
      <c r="F68" s="308">
        <v>322205</v>
      </c>
      <c r="G68" s="641" t="s">
        <v>872</v>
      </c>
      <c r="H68" s="310">
        <v>1</v>
      </c>
      <c r="I68" s="505">
        <v>30</v>
      </c>
      <c r="J68" s="529">
        <v>1412</v>
      </c>
      <c r="K68" s="530">
        <v>0</v>
      </c>
      <c r="L68" s="530">
        <v>0</v>
      </c>
      <c r="M68" s="530">
        <v>347.05</v>
      </c>
      <c r="N68" s="530">
        <v>0</v>
      </c>
      <c r="O68" s="530">
        <v>138.13</v>
      </c>
      <c r="P68" s="632">
        <f t="shared" si="13"/>
        <v>1620.92</v>
      </c>
    </row>
    <row r="69" spans="1:16" s="266" customFormat="1">
      <c r="A69" s="631" t="s">
        <v>518</v>
      </c>
      <c r="B69" s="162" t="s">
        <v>545</v>
      </c>
      <c r="C69" s="299" t="s">
        <v>613</v>
      </c>
      <c r="D69" s="311" t="s">
        <v>614</v>
      </c>
      <c r="E69" s="304">
        <v>3</v>
      </c>
      <c r="F69" s="305">
        <v>513425</v>
      </c>
      <c r="G69" s="641" t="s">
        <v>872</v>
      </c>
      <c r="H69" s="310">
        <v>1</v>
      </c>
      <c r="I69" s="310">
        <v>44</v>
      </c>
      <c r="J69" s="529">
        <v>1425</v>
      </c>
      <c r="K69" s="530">
        <v>0</v>
      </c>
      <c r="L69" s="530">
        <v>0</v>
      </c>
      <c r="M69" s="530">
        <v>568.05999999999995</v>
      </c>
      <c r="N69" s="530">
        <v>0</v>
      </c>
      <c r="O69" s="530">
        <v>237.71</v>
      </c>
      <c r="P69" s="632">
        <f t="shared" si="13"/>
        <v>1755.35</v>
      </c>
    </row>
    <row r="70" spans="1:16" s="266" customFormat="1">
      <c r="A70" s="631" t="s">
        <v>518</v>
      </c>
      <c r="B70" s="162" t="s">
        <v>545</v>
      </c>
      <c r="C70" s="299" t="s">
        <v>800</v>
      </c>
      <c r="D70" s="311" t="s">
        <v>801</v>
      </c>
      <c r="E70" s="304">
        <v>3</v>
      </c>
      <c r="F70" s="305">
        <v>514320</v>
      </c>
      <c r="G70" s="641" t="s">
        <v>872</v>
      </c>
      <c r="H70" s="310">
        <v>1</v>
      </c>
      <c r="I70" s="310">
        <v>44</v>
      </c>
      <c r="J70" s="529">
        <v>1425</v>
      </c>
      <c r="K70" s="530">
        <v>0</v>
      </c>
      <c r="L70" s="530">
        <v>0</v>
      </c>
      <c r="M70" s="530">
        <v>724.53</v>
      </c>
      <c r="N70" s="530">
        <v>0</v>
      </c>
      <c r="O70" s="530">
        <v>258.77</v>
      </c>
      <c r="P70" s="632">
        <f t="shared" ref="P70" si="16">SUM(J70:N70)-O70</f>
        <v>1890.7599999999998</v>
      </c>
    </row>
    <row r="71" spans="1:16" s="266" customFormat="1">
      <c r="A71" s="631" t="s">
        <v>518</v>
      </c>
      <c r="B71" s="162" t="s">
        <v>545</v>
      </c>
      <c r="C71" s="299" t="s">
        <v>766</v>
      </c>
      <c r="D71" s="311" t="s">
        <v>767</v>
      </c>
      <c r="E71" s="304">
        <v>3</v>
      </c>
      <c r="F71" s="305">
        <v>514320</v>
      </c>
      <c r="G71" s="641" t="s">
        <v>872</v>
      </c>
      <c r="H71" s="310">
        <v>1</v>
      </c>
      <c r="I71" s="310">
        <v>44</v>
      </c>
      <c r="J71" s="529">
        <v>1377.5</v>
      </c>
      <c r="K71" s="530">
        <v>0</v>
      </c>
      <c r="L71" s="530">
        <v>0</v>
      </c>
      <c r="M71" s="530">
        <v>405.04</v>
      </c>
      <c r="N71" s="530">
        <v>0</v>
      </c>
      <c r="O71" s="530">
        <v>134.66</v>
      </c>
      <c r="P71" s="632">
        <f t="shared" ref="P71" si="17">SUM(J71:N71)-O71</f>
        <v>1647.8799999999999</v>
      </c>
    </row>
    <row r="72" spans="1:16" s="266" customFormat="1">
      <c r="A72" s="631" t="s">
        <v>518</v>
      </c>
      <c r="B72" s="162" t="s">
        <v>545</v>
      </c>
      <c r="C72" s="299" t="s">
        <v>851</v>
      </c>
      <c r="D72" s="311" t="s">
        <v>852</v>
      </c>
      <c r="E72" s="304">
        <v>2</v>
      </c>
      <c r="F72" s="308">
        <v>223505</v>
      </c>
      <c r="G72" s="641" t="s">
        <v>872</v>
      </c>
      <c r="H72" s="310">
        <v>1</v>
      </c>
      <c r="I72" s="505">
        <v>30</v>
      </c>
      <c r="J72" s="529">
        <v>2611.92</v>
      </c>
      <c r="K72" s="530">
        <v>0</v>
      </c>
      <c r="L72" s="530">
        <v>0</v>
      </c>
      <c r="M72" s="530">
        <v>1184.25</v>
      </c>
      <c r="N72" s="530">
        <v>143.66</v>
      </c>
      <c r="O72" s="530">
        <v>497.4</v>
      </c>
      <c r="P72" s="632">
        <f t="shared" ref="P72" si="18">SUM(J72:N72)-O72</f>
        <v>3442.43</v>
      </c>
    </row>
    <row r="73" spans="1:16" s="266" customFormat="1">
      <c r="A73" s="631" t="s">
        <v>518</v>
      </c>
      <c r="B73" s="162" t="s">
        <v>545</v>
      </c>
      <c r="C73" s="299" t="s">
        <v>705</v>
      </c>
      <c r="D73" s="311" t="s">
        <v>706</v>
      </c>
      <c r="E73" s="304">
        <v>3</v>
      </c>
      <c r="F73" s="305">
        <v>422105</v>
      </c>
      <c r="G73" s="641" t="s">
        <v>872</v>
      </c>
      <c r="H73" s="310">
        <v>1</v>
      </c>
      <c r="I73" s="310">
        <v>44</v>
      </c>
      <c r="J73" s="529">
        <v>1425</v>
      </c>
      <c r="K73" s="530">
        <v>0</v>
      </c>
      <c r="L73" s="530">
        <v>0</v>
      </c>
      <c r="M73" s="530">
        <v>315.16000000000003</v>
      </c>
      <c r="N73" s="530">
        <v>0</v>
      </c>
      <c r="O73" s="530">
        <v>209.36</v>
      </c>
      <c r="P73" s="632">
        <f t="shared" si="13"/>
        <v>1530.8000000000002</v>
      </c>
    </row>
    <row r="74" spans="1:16" s="266" customFormat="1">
      <c r="A74" s="631" t="s">
        <v>518</v>
      </c>
      <c r="B74" s="162" t="s">
        <v>545</v>
      </c>
      <c r="C74" s="262" t="s">
        <v>615</v>
      </c>
      <c r="D74" s="301" t="s">
        <v>616</v>
      </c>
      <c r="E74" s="304">
        <v>2</v>
      </c>
      <c r="F74" s="308">
        <v>223505</v>
      </c>
      <c r="G74" s="641" t="s">
        <v>872</v>
      </c>
      <c r="H74" s="310">
        <v>1</v>
      </c>
      <c r="I74" s="505">
        <v>30</v>
      </c>
      <c r="J74" s="529">
        <v>2611.92</v>
      </c>
      <c r="K74" s="530">
        <v>0</v>
      </c>
      <c r="L74" s="530">
        <v>0</v>
      </c>
      <c r="M74" s="530">
        <v>613.67999999999995</v>
      </c>
      <c r="N74" s="530">
        <v>143.66</v>
      </c>
      <c r="O74" s="530">
        <v>345.01</v>
      </c>
      <c r="P74" s="632">
        <f t="shared" si="13"/>
        <v>3024.25</v>
      </c>
    </row>
    <row r="75" spans="1:16" s="266" customFormat="1">
      <c r="A75" s="631" t="s">
        <v>518</v>
      </c>
      <c r="B75" s="162" t="s">
        <v>545</v>
      </c>
      <c r="C75" s="299" t="s">
        <v>617</v>
      </c>
      <c r="D75" s="311" t="s">
        <v>618</v>
      </c>
      <c r="E75" s="304">
        <v>2</v>
      </c>
      <c r="F75" s="305">
        <v>223505</v>
      </c>
      <c r="G75" s="641" t="s">
        <v>872</v>
      </c>
      <c r="H75" s="310">
        <v>1</v>
      </c>
      <c r="I75" s="505">
        <v>30</v>
      </c>
      <c r="J75" s="529">
        <v>2524.86</v>
      </c>
      <c r="K75" s="530">
        <v>87.06</v>
      </c>
      <c r="L75" s="530">
        <v>0</v>
      </c>
      <c r="M75" s="530">
        <v>727.25</v>
      </c>
      <c r="N75" s="530">
        <v>138.87</v>
      </c>
      <c r="O75" s="530">
        <v>492.04</v>
      </c>
      <c r="P75" s="632">
        <f t="shared" si="13"/>
        <v>2986</v>
      </c>
    </row>
    <row r="76" spans="1:16" s="266" customFormat="1">
      <c r="A76" s="631" t="s">
        <v>518</v>
      </c>
      <c r="B76" s="162" t="s">
        <v>545</v>
      </c>
      <c r="C76" s="262" t="s">
        <v>619</v>
      </c>
      <c r="D76" s="301" t="s">
        <v>620</v>
      </c>
      <c r="E76" s="304">
        <v>2</v>
      </c>
      <c r="F76" s="307">
        <v>322205</v>
      </c>
      <c r="G76" s="641" t="s">
        <v>872</v>
      </c>
      <c r="H76" s="310">
        <v>1</v>
      </c>
      <c r="I76" s="505">
        <v>30</v>
      </c>
      <c r="J76" s="529">
        <v>1364.93</v>
      </c>
      <c r="K76" s="530">
        <v>0</v>
      </c>
      <c r="L76" s="530">
        <v>0</v>
      </c>
      <c r="M76" s="530">
        <v>524.66</v>
      </c>
      <c r="N76" s="530">
        <v>0</v>
      </c>
      <c r="O76" s="530">
        <v>234.6</v>
      </c>
      <c r="P76" s="632">
        <f t="shared" si="13"/>
        <v>1654.9900000000002</v>
      </c>
    </row>
    <row r="77" spans="1:16" s="266" customFormat="1">
      <c r="A77" s="631" t="s">
        <v>518</v>
      </c>
      <c r="B77" s="162" t="s">
        <v>545</v>
      </c>
      <c r="C77" s="262" t="s">
        <v>645</v>
      </c>
      <c r="D77" s="301" t="s">
        <v>646</v>
      </c>
      <c r="E77" s="304">
        <v>2</v>
      </c>
      <c r="F77" s="307">
        <v>223505</v>
      </c>
      <c r="G77" s="641" t="s">
        <v>872</v>
      </c>
      <c r="H77" s="310">
        <v>1</v>
      </c>
      <c r="I77" s="505">
        <v>30</v>
      </c>
      <c r="J77" s="529">
        <v>2611.92</v>
      </c>
      <c r="K77" s="530">
        <v>0</v>
      </c>
      <c r="L77" s="530">
        <v>0</v>
      </c>
      <c r="M77" s="530">
        <v>789.17</v>
      </c>
      <c r="N77" s="530">
        <v>143.66</v>
      </c>
      <c r="O77" s="530">
        <v>346.48</v>
      </c>
      <c r="P77" s="632">
        <f t="shared" si="13"/>
        <v>3198.27</v>
      </c>
    </row>
    <row r="78" spans="1:16" s="266" customFormat="1">
      <c r="A78" s="262" t="s">
        <v>518</v>
      </c>
      <c r="B78" s="162" t="s">
        <v>545</v>
      </c>
      <c r="C78" s="262" t="s">
        <v>692</v>
      </c>
      <c r="D78" s="301" t="s">
        <v>693</v>
      </c>
      <c r="E78" s="304">
        <v>3</v>
      </c>
      <c r="F78" s="307">
        <v>513425</v>
      </c>
      <c r="G78" s="641" t="s">
        <v>872</v>
      </c>
      <c r="H78" s="310">
        <v>1</v>
      </c>
      <c r="I78" s="505">
        <v>44</v>
      </c>
      <c r="J78" s="529">
        <v>1425</v>
      </c>
      <c r="K78" s="530">
        <v>0</v>
      </c>
      <c r="L78" s="530">
        <v>0</v>
      </c>
      <c r="M78" s="530">
        <v>297.11</v>
      </c>
      <c r="N78" s="530">
        <v>0</v>
      </c>
      <c r="O78" s="530">
        <v>220.3</v>
      </c>
      <c r="P78" s="530">
        <f t="shared" si="13"/>
        <v>1501.8100000000002</v>
      </c>
    </row>
  </sheetData>
  <protectedRanges>
    <protectedRange sqref="E45 E47 E58" name="Intervalo1_2_1_4_1"/>
  </protectedRanges>
  <autoFilter ref="F1:F78" xr:uid="{00000000-0001-0000-0900-000000000000}"/>
  <customSheetViews>
    <customSheetView guid="{4D67ECEB-8567-46A4-915F-4BBFDD1E02FC}" scale="80" showAutoFilter="1" topLeftCell="D1">
      <selection activeCell="J12" sqref="J12"/>
      <rowBreaks count="1" manualBreakCount="1">
        <brk id="75" max="240" man="1"/>
      </rowBreaks>
      <colBreaks count="1" manualBreakCount="1">
        <brk id="16" max="135" man="1"/>
      </colBreaks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blackAndWhite="1" r:id="rId1"/>
      <autoFilter ref="A1:XEH90" xr:uid="{5DFD5534-35A1-4E2A-BFB3-1BF2C2209E6E}"/>
    </customSheetView>
  </customSheetViews>
  <phoneticPr fontId="205" type="noConversion"/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10" orientation="landscape" blackAndWhite="1" horizontalDpi="300" verticalDpi="300" r:id="rId2"/>
  <colBreaks count="1" manualBreakCount="1">
    <brk id="16" max="1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AI98"/>
  <sheetViews>
    <sheetView zoomScale="82" zoomScaleNormal="82" zoomScaleSheetLayoutView="82" workbookViewId="0">
      <selection activeCell="D11" sqref="D11"/>
    </sheetView>
  </sheetViews>
  <sheetFormatPr defaultColWidth="9.140625" defaultRowHeight="15.75"/>
  <cols>
    <col min="1" max="1" width="16.42578125" style="268" customWidth="1"/>
    <col min="2" max="2" width="15.5703125" style="268" customWidth="1"/>
    <col min="3" max="3" width="13.85546875" style="269" customWidth="1"/>
    <col min="4" max="4" width="45" style="268" customWidth="1"/>
    <col min="5" max="5" width="10.7109375" style="273" customWidth="1"/>
    <col min="6" max="6" width="7.42578125" style="273" customWidth="1"/>
    <col min="7" max="7" width="9.28515625" style="273" customWidth="1"/>
    <col min="8" max="8" width="7.85546875" style="273" customWidth="1"/>
    <col min="9" max="9" width="9.28515625" style="273" customWidth="1"/>
    <col min="10" max="10" width="10" style="273" customWidth="1"/>
    <col min="11" max="11" width="11.140625" style="273" customWidth="1"/>
    <col min="12" max="12" width="12.5703125" style="273" customWidth="1"/>
    <col min="13" max="13" width="11.28515625" style="273" customWidth="1"/>
    <col min="14" max="14" width="11.85546875" style="273" hidden="1" customWidth="1"/>
    <col min="15" max="15" width="11" style="273" hidden="1" customWidth="1"/>
    <col min="16" max="16" width="11.42578125" style="273" hidden="1" customWidth="1"/>
    <col min="17" max="17" width="11.42578125" style="273" customWidth="1"/>
    <col min="18" max="19" width="12.28515625" style="270" customWidth="1"/>
    <col min="20" max="20" width="10.5703125" style="270" customWidth="1"/>
    <col min="21" max="21" width="12.42578125" style="270" hidden="1" customWidth="1"/>
    <col min="22" max="22" width="11.140625" style="270" customWidth="1"/>
    <col min="23" max="23" width="12.42578125" style="270" customWidth="1"/>
    <col min="24" max="24" width="10.7109375" style="270" hidden="1" customWidth="1"/>
    <col min="25" max="25" width="12.7109375" style="270" hidden="1" customWidth="1"/>
    <col min="26" max="26" width="10.140625" style="270" hidden="1" customWidth="1"/>
    <col min="27" max="27" width="0.7109375" style="270" customWidth="1"/>
    <col min="28" max="28" width="13.42578125" style="271" customWidth="1"/>
    <col min="29" max="29" width="13.7109375" style="272" bestFit="1" customWidth="1"/>
    <col min="30" max="31" width="9.140625" style="272" customWidth="1"/>
    <col min="32" max="32" width="43.7109375" style="272" bestFit="1" customWidth="1"/>
    <col min="33" max="33" width="10.85546875" style="272" bestFit="1" customWidth="1"/>
    <col min="34" max="34" width="8.140625" style="272" bestFit="1" customWidth="1"/>
    <col min="35" max="35" width="11.140625" style="272" bestFit="1" customWidth="1"/>
    <col min="36" max="237" width="9.140625" style="272" customWidth="1"/>
    <col min="238" max="238" width="9.140625" style="272"/>
    <col min="239" max="239" width="6.5703125" style="272" customWidth="1"/>
    <col min="240" max="240" width="79.5703125" style="272" customWidth="1"/>
    <col min="241" max="241" width="23.5703125" style="272" customWidth="1"/>
    <col min="242" max="242" width="27.85546875" style="272" customWidth="1"/>
    <col min="243" max="243" width="22.28515625" style="272" customWidth="1"/>
    <col min="244" max="244" width="23.5703125" style="272" customWidth="1"/>
    <col min="245" max="245" width="39" style="272" customWidth="1"/>
    <col min="246" max="246" width="36.42578125" style="272" customWidth="1"/>
    <col min="247" max="247" width="8" style="272" customWidth="1"/>
    <col min="248" max="248" width="15.5703125" style="272" customWidth="1"/>
    <col min="249" max="249" width="17.28515625" style="272" customWidth="1"/>
    <col min="250" max="250" width="18.85546875" style="272" customWidth="1"/>
    <col min="251" max="251" width="81" style="272" customWidth="1"/>
    <col min="252" max="252" width="14.85546875" style="272" customWidth="1"/>
    <col min="253" max="253" width="15.7109375" style="272" customWidth="1"/>
    <col min="254" max="254" width="17.5703125" style="272" customWidth="1"/>
    <col min="255" max="255" width="18.42578125" style="272" customWidth="1"/>
    <col min="256" max="256" width="16.5703125" style="272" customWidth="1"/>
    <col min="257" max="257" width="17.7109375" style="272" customWidth="1"/>
    <col min="258" max="258" width="17.85546875" style="272" customWidth="1"/>
    <col min="259" max="259" width="18.42578125" style="272" customWidth="1"/>
    <col min="260" max="260" width="15.42578125" style="272" customWidth="1"/>
    <col min="261" max="261" width="14.5703125" style="272" customWidth="1"/>
    <col min="262" max="262" width="15" style="272" customWidth="1"/>
    <col min="263" max="263" width="6.7109375" style="272" customWidth="1"/>
    <col min="264" max="264" width="14.28515625" style="272" customWidth="1"/>
    <col min="265" max="265" width="17.5703125" style="272" customWidth="1"/>
    <col min="266" max="266" width="27.7109375" style="272" customWidth="1"/>
    <col min="267" max="269" width="9.140625" style="272" customWidth="1"/>
    <col min="270" max="270" width="14.85546875" style="272" customWidth="1"/>
    <col min="271" max="271" width="13.85546875" style="272" customWidth="1"/>
    <col min="272" max="493" width="9.140625" style="272" customWidth="1"/>
    <col min="494" max="494" width="9.140625" style="272"/>
    <col min="495" max="495" width="6.5703125" style="272" customWidth="1"/>
    <col min="496" max="496" width="79.5703125" style="272" customWidth="1"/>
    <col min="497" max="497" width="23.5703125" style="272" customWidth="1"/>
    <col min="498" max="498" width="27.85546875" style="272" customWidth="1"/>
    <col min="499" max="499" width="22.28515625" style="272" customWidth="1"/>
    <col min="500" max="500" width="23.5703125" style="272" customWidth="1"/>
    <col min="501" max="501" width="39" style="272" customWidth="1"/>
    <col min="502" max="502" width="36.42578125" style="272" customWidth="1"/>
    <col min="503" max="503" width="8" style="272" customWidth="1"/>
    <col min="504" max="504" width="15.5703125" style="272" customWidth="1"/>
    <col min="505" max="505" width="17.28515625" style="272" customWidth="1"/>
    <col min="506" max="506" width="18.85546875" style="272" customWidth="1"/>
    <col min="507" max="507" width="81" style="272" customWidth="1"/>
    <col min="508" max="508" width="14.85546875" style="272" customWidth="1"/>
    <col min="509" max="509" width="15.7109375" style="272" customWidth="1"/>
    <col min="510" max="510" width="17.5703125" style="272" customWidth="1"/>
    <col min="511" max="511" width="18.42578125" style="272" customWidth="1"/>
    <col min="512" max="512" width="16.5703125" style="272" customWidth="1"/>
    <col min="513" max="513" width="17.7109375" style="272" customWidth="1"/>
    <col min="514" max="514" width="17.85546875" style="272" customWidth="1"/>
    <col min="515" max="515" width="18.42578125" style="272" customWidth="1"/>
    <col min="516" max="516" width="15.42578125" style="272" customWidth="1"/>
    <col min="517" max="517" width="14.5703125" style="272" customWidth="1"/>
    <col min="518" max="518" width="15" style="272" customWidth="1"/>
    <col min="519" max="519" width="6.7109375" style="272" customWidth="1"/>
    <col min="520" max="520" width="14.28515625" style="272" customWidth="1"/>
    <col min="521" max="521" width="17.5703125" style="272" customWidth="1"/>
    <col min="522" max="522" width="27.7109375" style="272" customWidth="1"/>
    <col min="523" max="525" width="9.140625" style="272" customWidth="1"/>
    <col min="526" max="526" width="14.85546875" style="272" customWidth="1"/>
    <col min="527" max="527" width="13.85546875" style="272" customWidth="1"/>
    <col min="528" max="749" width="9.140625" style="272" customWidth="1"/>
    <col min="750" max="750" width="9.140625" style="272"/>
    <col min="751" max="751" width="6.5703125" style="272" customWidth="1"/>
    <col min="752" max="752" width="79.5703125" style="272" customWidth="1"/>
    <col min="753" max="753" width="23.5703125" style="272" customWidth="1"/>
    <col min="754" max="754" width="27.85546875" style="272" customWidth="1"/>
    <col min="755" max="755" width="22.28515625" style="272" customWidth="1"/>
    <col min="756" max="756" width="23.5703125" style="272" customWidth="1"/>
    <col min="757" max="757" width="39" style="272" customWidth="1"/>
    <col min="758" max="758" width="36.42578125" style="272" customWidth="1"/>
    <col min="759" max="759" width="8" style="272" customWidth="1"/>
    <col min="760" max="760" width="15.5703125" style="272" customWidth="1"/>
    <col min="761" max="761" width="17.28515625" style="272" customWidth="1"/>
    <col min="762" max="762" width="18.85546875" style="272" customWidth="1"/>
    <col min="763" max="763" width="81" style="272" customWidth="1"/>
    <col min="764" max="764" width="14.85546875" style="272" customWidth="1"/>
    <col min="765" max="765" width="15.7109375" style="272" customWidth="1"/>
    <col min="766" max="766" width="17.5703125" style="272" customWidth="1"/>
    <col min="767" max="767" width="18.42578125" style="272" customWidth="1"/>
    <col min="768" max="768" width="16.5703125" style="272" customWidth="1"/>
    <col min="769" max="769" width="17.7109375" style="272" customWidth="1"/>
    <col min="770" max="770" width="17.85546875" style="272" customWidth="1"/>
    <col min="771" max="771" width="18.42578125" style="272" customWidth="1"/>
    <col min="772" max="772" width="15.42578125" style="272" customWidth="1"/>
    <col min="773" max="773" width="14.5703125" style="272" customWidth="1"/>
    <col min="774" max="774" width="15" style="272" customWidth="1"/>
    <col min="775" max="775" width="6.7109375" style="272" customWidth="1"/>
    <col min="776" max="776" width="14.28515625" style="272" customWidth="1"/>
    <col min="777" max="777" width="17.5703125" style="272" customWidth="1"/>
    <col min="778" max="778" width="27.7109375" style="272" customWidth="1"/>
    <col min="779" max="781" width="9.140625" style="272" customWidth="1"/>
    <col min="782" max="782" width="14.85546875" style="272" customWidth="1"/>
    <col min="783" max="783" width="13.85546875" style="272" customWidth="1"/>
    <col min="784" max="1005" width="9.140625" style="272" customWidth="1"/>
    <col min="1006" max="1006" width="9.140625" style="272"/>
    <col min="1007" max="1007" width="6.5703125" style="272" customWidth="1"/>
    <col min="1008" max="1008" width="79.5703125" style="272" customWidth="1"/>
    <col min="1009" max="1009" width="23.5703125" style="272" customWidth="1"/>
    <col min="1010" max="1010" width="27.85546875" style="272" customWidth="1"/>
    <col min="1011" max="1011" width="22.28515625" style="272" customWidth="1"/>
    <col min="1012" max="1012" width="23.5703125" style="272" customWidth="1"/>
    <col min="1013" max="1013" width="39" style="272" customWidth="1"/>
    <col min="1014" max="1014" width="36.42578125" style="272" customWidth="1"/>
    <col min="1015" max="1015" width="8" style="272" customWidth="1"/>
    <col min="1016" max="1016" width="15.5703125" style="272" customWidth="1"/>
    <col min="1017" max="1017" width="17.28515625" style="272" customWidth="1"/>
    <col min="1018" max="1018" width="18.85546875" style="272" customWidth="1"/>
    <col min="1019" max="1019" width="81" style="272" customWidth="1"/>
    <col min="1020" max="1020" width="14.85546875" style="272" customWidth="1"/>
    <col min="1021" max="1021" width="15.7109375" style="272" customWidth="1"/>
    <col min="1022" max="1022" width="17.5703125" style="272" customWidth="1"/>
    <col min="1023" max="1023" width="18.42578125" style="272" customWidth="1"/>
    <col min="1024" max="1024" width="16.5703125" style="272" customWidth="1"/>
    <col min="1025" max="1025" width="17.7109375" style="272" customWidth="1"/>
    <col min="1026" max="1026" width="17.85546875" style="272" customWidth="1"/>
    <col min="1027" max="1027" width="18.42578125" style="272" customWidth="1"/>
    <col min="1028" max="1028" width="15.42578125" style="272" customWidth="1"/>
    <col min="1029" max="1029" width="14.5703125" style="272" customWidth="1"/>
    <col min="1030" max="1030" width="15" style="272" customWidth="1"/>
    <col min="1031" max="1031" width="6.7109375" style="272" customWidth="1"/>
    <col min="1032" max="1032" width="14.28515625" style="272" customWidth="1"/>
    <col min="1033" max="1033" width="17.5703125" style="272" customWidth="1"/>
    <col min="1034" max="1034" width="27.7109375" style="272" customWidth="1"/>
    <col min="1035" max="1037" width="9.140625" style="272" customWidth="1"/>
    <col min="1038" max="1038" width="14.85546875" style="272" customWidth="1"/>
    <col min="1039" max="1039" width="13.85546875" style="272" customWidth="1"/>
    <col min="1040" max="1261" width="9.140625" style="272" customWidth="1"/>
    <col min="1262" max="1262" width="9.140625" style="272"/>
    <col min="1263" max="1263" width="6.5703125" style="272" customWidth="1"/>
    <col min="1264" max="1264" width="79.5703125" style="272" customWidth="1"/>
    <col min="1265" max="1265" width="23.5703125" style="272" customWidth="1"/>
    <col min="1266" max="1266" width="27.85546875" style="272" customWidth="1"/>
    <col min="1267" max="1267" width="22.28515625" style="272" customWidth="1"/>
    <col min="1268" max="1268" width="23.5703125" style="272" customWidth="1"/>
    <col min="1269" max="1269" width="39" style="272" customWidth="1"/>
    <col min="1270" max="1270" width="36.42578125" style="272" customWidth="1"/>
    <col min="1271" max="1271" width="8" style="272" customWidth="1"/>
    <col min="1272" max="1272" width="15.5703125" style="272" customWidth="1"/>
    <col min="1273" max="1273" width="17.28515625" style="272" customWidth="1"/>
    <col min="1274" max="1274" width="18.85546875" style="272" customWidth="1"/>
    <col min="1275" max="1275" width="81" style="272" customWidth="1"/>
    <col min="1276" max="1276" width="14.85546875" style="272" customWidth="1"/>
    <col min="1277" max="1277" width="15.7109375" style="272" customWidth="1"/>
    <col min="1278" max="1278" width="17.5703125" style="272" customWidth="1"/>
    <col min="1279" max="1279" width="18.42578125" style="272" customWidth="1"/>
    <col min="1280" max="1280" width="16.5703125" style="272" customWidth="1"/>
    <col min="1281" max="1281" width="17.7109375" style="272" customWidth="1"/>
    <col min="1282" max="1282" width="17.85546875" style="272" customWidth="1"/>
    <col min="1283" max="1283" width="18.42578125" style="272" customWidth="1"/>
    <col min="1284" max="1284" width="15.42578125" style="272" customWidth="1"/>
    <col min="1285" max="1285" width="14.5703125" style="272" customWidth="1"/>
    <col min="1286" max="1286" width="15" style="272" customWidth="1"/>
    <col min="1287" max="1287" width="6.7109375" style="272" customWidth="1"/>
    <col min="1288" max="1288" width="14.28515625" style="272" customWidth="1"/>
    <col min="1289" max="1289" width="17.5703125" style="272" customWidth="1"/>
    <col min="1290" max="1290" width="27.7109375" style="272" customWidth="1"/>
    <col min="1291" max="1293" width="9.140625" style="272" customWidth="1"/>
    <col min="1294" max="1294" width="14.85546875" style="272" customWidth="1"/>
    <col min="1295" max="1295" width="13.85546875" style="272" customWidth="1"/>
    <col min="1296" max="1517" width="9.140625" style="272" customWidth="1"/>
    <col min="1518" max="1518" width="9.140625" style="272"/>
    <col min="1519" max="1519" width="6.5703125" style="272" customWidth="1"/>
    <col min="1520" max="1520" width="79.5703125" style="272" customWidth="1"/>
    <col min="1521" max="1521" width="23.5703125" style="272" customWidth="1"/>
    <col min="1522" max="1522" width="27.85546875" style="272" customWidth="1"/>
    <col min="1523" max="1523" width="22.28515625" style="272" customWidth="1"/>
    <col min="1524" max="1524" width="23.5703125" style="272" customWidth="1"/>
    <col min="1525" max="1525" width="39" style="272" customWidth="1"/>
    <col min="1526" max="1526" width="36.42578125" style="272" customWidth="1"/>
    <col min="1527" max="1527" width="8" style="272" customWidth="1"/>
    <col min="1528" max="1528" width="15.5703125" style="272" customWidth="1"/>
    <col min="1529" max="1529" width="17.28515625" style="272" customWidth="1"/>
    <col min="1530" max="1530" width="18.85546875" style="272" customWidth="1"/>
    <col min="1531" max="1531" width="81" style="272" customWidth="1"/>
    <col min="1532" max="1532" width="14.85546875" style="272" customWidth="1"/>
    <col min="1533" max="1533" width="15.7109375" style="272" customWidth="1"/>
    <col min="1534" max="1534" width="17.5703125" style="272" customWidth="1"/>
    <col min="1535" max="1535" width="18.42578125" style="272" customWidth="1"/>
    <col min="1536" max="1536" width="16.5703125" style="272" customWidth="1"/>
    <col min="1537" max="1537" width="17.7109375" style="272" customWidth="1"/>
    <col min="1538" max="1538" width="17.85546875" style="272" customWidth="1"/>
    <col min="1539" max="1539" width="18.42578125" style="272" customWidth="1"/>
    <col min="1540" max="1540" width="15.42578125" style="272" customWidth="1"/>
    <col min="1541" max="1541" width="14.5703125" style="272" customWidth="1"/>
    <col min="1542" max="1542" width="15" style="272" customWidth="1"/>
    <col min="1543" max="1543" width="6.7109375" style="272" customWidth="1"/>
    <col min="1544" max="1544" width="14.28515625" style="272" customWidth="1"/>
    <col min="1545" max="1545" width="17.5703125" style="272" customWidth="1"/>
    <col min="1546" max="1546" width="27.7109375" style="272" customWidth="1"/>
    <col min="1547" max="1549" width="9.140625" style="272" customWidth="1"/>
    <col min="1550" max="1550" width="14.85546875" style="272" customWidth="1"/>
    <col min="1551" max="1551" width="13.85546875" style="272" customWidth="1"/>
    <col min="1552" max="1773" width="9.140625" style="272" customWidth="1"/>
    <col min="1774" max="1774" width="9.140625" style="272"/>
    <col min="1775" max="1775" width="6.5703125" style="272" customWidth="1"/>
    <col min="1776" max="1776" width="79.5703125" style="272" customWidth="1"/>
    <col min="1777" max="1777" width="23.5703125" style="272" customWidth="1"/>
    <col min="1778" max="1778" width="27.85546875" style="272" customWidth="1"/>
    <col min="1779" max="1779" width="22.28515625" style="272" customWidth="1"/>
    <col min="1780" max="1780" width="23.5703125" style="272" customWidth="1"/>
    <col min="1781" max="1781" width="39" style="272" customWidth="1"/>
    <col min="1782" max="1782" width="36.42578125" style="272" customWidth="1"/>
    <col min="1783" max="1783" width="8" style="272" customWidth="1"/>
    <col min="1784" max="1784" width="15.5703125" style="272" customWidth="1"/>
    <col min="1785" max="1785" width="17.28515625" style="272" customWidth="1"/>
    <col min="1786" max="1786" width="18.85546875" style="272" customWidth="1"/>
    <col min="1787" max="1787" width="81" style="272" customWidth="1"/>
    <col min="1788" max="1788" width="14.85546875" style="272" customWidth="1"/>
    <col min="1789" max="1789" width="15.7109375" style="272" customWidth="1"/>
    <col min="1790" max="1790" width="17.5703125" style="272" customWidth="1"/>
    <col min="1791" max="1791" width="18.42578125" style="272" customWidth="1"/>
    <col min="1792" max="1792" width="16.5703125" style="272" customWidth="1"/>
    <col min="1793" max="1793" width="17.7109375" style="272" customWidth="1"/>
    <col min="1794" max="1794" width="17.85546875" style="272" customWidth="1"/>
    <col min="1795" max="1795" width="18.42578125" style="272" customWidth="1"/>
    <col min="1796" max="1796" width="15.42578125" style="272" customWidth="1"/>
    <col min="1797" max="1797" width="14.5703125" style="272" customWidth="1"/>
    <col min="1798" max="1798" width="15" style="272" customWidth="1"/>
    <col min="1799" max="1799" width="6.7109375" style="272" customWidth="1"/>
    <col min="1800" max="1800" width="14.28515625" style="272" customWidth="1"/>
    <col min="1801" max="1801" width="17.5703125" style="272" customWidth="1"/>
    <col min="1802" max="1802" width="27.7109375" style="272" customWidth="1"/>
    <col min="1803" max="1805" width="9.140625" style="272" customWidth="1"/>
    <col min="1806" max="1806" width="14.85546875" style="272" customWidth="1"/>
    <col min="1807" max="1807" width="13.85546875" style="272" customWidth="1"/>
    <col min="1808" max="2029" width="9.140625" style="272" customWidth="1"/>
    <col min="2030" max="2030" width="9.140625" style="272"/>
    <col min="2031" max="2031" width="6.5703125" style="272" customWidth="1"/>
    <col min="2032" max="2032" width="79.5703125" style="272" customWidth="1"/>
    <col min="2033" max="2033" width="23.5703125" style="272" customWidth="1"/>
    <col min="2034" max="2034" width="27.85546875" style="272" customWidth="1"/>
    <col min="2035" max="2035" width="22.28515625" style="272" customWidth="1"/>
    <col min="2036" max="2036" width="23.5703125" style="272" customWidth="1"/>
    <col min="2037" max="2037" width="39" style="272" customWidth="1"/>
    <col min="2038" max="2038" width="36.42578125" style="272" customWidth="1"/>
    <col min="2039" max="2039" width="8" style="272" customWidth="1"/>
    <col min="2040" max="2040" width="15.5703125" style="272" customWidth="1"/>
    <col min="2041" max="2041" width="17.28515625" style="272" customWidth="1"/>
    <col min="2042" max="2042" width="18.85546875" style="272" customWidth="1"/>
    <col min="2043" max="2043" width="81" style="272" customWidth="1"/>
    <col min="2044" max="2044" width="14.85546875" style="272" customWidth="1"/>
    <col min="2045" max="2045" width="15.7109375" style="272" customWidth="1"/>
    <col min="2046" max="2046" width="17.5703125" style="272" customWidth="1"/>
    <col min="2047" max="2047" width="18.42578125" style="272" customWidth="1"/>
    <col min="2048" max="2048" width="16.5703125" style="272" customWidth="1"/>
    <col min="2049" max="2049" width="17.7109375" style="272" customWidth="1"/>
    <col min="2050" max="2050" width="17.85546875" style="272" customWidth="1"/>
    <col min="2051" max="2051" width="18.42578125" style="272" customWidth="1"/>
    <col min="2052" max="2052" width="15.42578125" style="272" customWidth="1"/>
    <col min="2053" max="2053" width="14.5703125" style="272" customWidth="1"/>
    <col min="2054" max="2054" width="15" style="272" customWidth="1"/>
    <col min="2055" max="2055" width="6.7109375" style="272" customWidth="1"/>
    <col min="2056" max="2056" width="14.28515625" style="272" customWidth="1"/>
    <col min="2057" max="2057" width="17.5703125" style="272" customWidth="1"/>
    <col min="2058" max="2058" width="27.7109375" style="272" customWidth="1"/>
    <col min="2059" max="2061" width="9.140625" style="272" customWidth="1"/>
    <col min="2062" max="2062" width="14.85546875" style="272" customWidth="1"/>
    <col min="2063" max="2063" width="13.85546875" style="272" customWidth="1"/>
    <col min="2064" max="2285" width="9.140625" style="272" customWidth="1"/>
    <col min="2286" max="2286" width="9.140625" style="272"/>
    <col min="2287" max="2287" width="6.5703125" style="272" customWidth="1"/>
    <col min="2288" max="2288" width="79.5703125" style="272" customWidth="1"/>
    <col min="2289" max="2289" width="23.5703125" style="272" customWidth="1"/>
    <col min="2290" max="2290" width="27.85546875" style="272" customWidth="1"/>
    <col min="2291" max="2291" width="22.28515625" style="272" customWidth="1"/>
    <col min="2292" max="2292" width="23.5703125" style="272" customWidth="1"/>
    <col min="2293" max="2293" width="39" style="272" customWidth="1"/>
    <col min="2294" max="2294" width="36.42578125" style="272" customWidth="1"/>
    <col min="2295" max="2295" width="8" style="272" customWidth="1"/>
    <col min="2296" max="2296" width="15.5703125" style="272" customWidth="1"/>
    <col min="2297" max="2297" width="17.28515625" style="272" customWidth="1"/>
    <col min="2298" max="2298" width="18.85546875" style="272" customWidth="1"/>
    <col min="2299" max="2299" width="81" style="272" customWidth="1"/>
    <col min="2300" max="2300" width="14.85546875" style="272" customWidth="1"/>
    <col min="2301" max="2301" width="15.7109375" style="272" customWidth="1"/>
    <col min="2302" max="2302" width="17.5703125" style="272" customWidth="1"/>
    <col min="2303" max="2303" width="18.42578125" style="272" customWidth="1"/>
    <col min="2304" max="2304" width="16.5703125" style="272" customWidth="1"/>
    <col min="2305" max="2305" width="17.7109375" style="272" customWidth="1"/>
    <col min="2306" max="2306" width="17.85546875" style="272" customWidth="1"/>
    <col min="2307" max="2307" width="18.42578125" style="272" customWidth="1"/>
    <col min="2308" max="2308" width="15.42578125" style="272" customWidth="1"/>
    <col min="2309" max="2309" width="14.5703125" style="272" customWidth="1"/>
    <col min="2310" max="2310" width="15" style="272" customWidth="1"/>
    <col min="2311" max="2311" width="6.7109375" style="272" customWidth="1"/>
    <col min="2312" max="2312" width="14.28515625" style="272" customWidth="1"/>
    <col min="2313" max="2313" width="17.5703125" style="272" customWidth="1"/>
    <col min="2314" max="2314" width="27.7109375" style="272" customWidth="1"/>
    <col min="2315" max="2317" width="9.140625" style="272" customWidth="1"/>
    <col min="2318" max="2318" width="14.85546875" style="272" customWidth="1"/>
    <col min="2319" max="2319" width="13.85546875" style="272" customWidth="1"/>
    <col min="2320" max="2541" width="9.140625" style="272" customWidth="1"/>
    <col min="2542" max="2542" width="9.140625" style="272"/>
    <col min="2543" max="2543" width="6.5703125" style="272" customWidth="1"/>
    <col min="2544" max="2544" width="79.5703125" style="272" customWidth="1"/>
    <col min="2545" max="2545" width="23.5703125" style="272" customWidth="1"/>
    <col min="2546" max="2546" width="27.85546875" style="272" customWidth="1"/>
    <col min="2547" max="2547" width="22.28515625" style="272" customWidth="1"/>
    <col min="2548" max="2548" width="23.5703125" style="272" customWidth="1"/>
    <col min="2549" max="2549" width="39" style="272" customWidth="1"/>
    <col min="2550" max="2550" width="36.42578125" style="272" customWidth="1"/>
    <col min="2551" max="2551" width="8" style="272" customWidth="1"/>
    <col min="2552" max="2552" width="15.5703125" style="272" customWidth="1"/>
    <col min="2553" max="2553" width="17.28515625" style="272" customWidth="1"/>
    <col min="2554" max="2554" width="18.85546875" style="272" customWidth="1"/>
    <col min="2555" max="2555" width="81" style="272" customWidth="1"/>
    <col min="2556" max="2556" width="14.85546875" style="272" customWidth="1"/>
    <col min="2557" max="2557" width="15.7109375" style="272" customWidth="1"/>
    <col min="2558" max="2558" width="17.5703125" style="272" customWidth="1"/>
    <col min="2559" max="2559" width="18.42578125" style="272" customWidth="1"/>
    <col min="2560" max="2560" width="16.5703125" style="272" customWidth="1"/>
    <col min="2561" max="2561" width="17.7109375" style="272" customWidth="1"/>
    <col min="2562" max="2562" width="17.85546875" style="272" customWidth="1"/>
    <col min="2563" max="2563" width="18.42578125" style="272" customWidth="1"/>
    <col min="2564" max="2564" width="15.42578125" style="272" customWidth="1"/>
    <col min="2565" max="2565" width="14.5703125" style="272" customWidth="1"/>
    <col min="2566" max="2566" width="15" style="272" customWidth="1"/>
    <col min="2567" max="2567" width="6.7109375" style="272" customWidth="1"/>
    <col min="2568" max="2568" width="14.28515625" style="272" customWidth="1"/>
    <col min="2569" max="2569" width="17.5703125" style="272" customWidth="1"/>
    <col min="2570" max="2570" width="27.7109375" style="272" customWidth="1"/>
    <col min="2571" max="2573" width="9.140625" style="272" customWidth="1"/>
    <col min="2574" max="2574" width="14.85546875" style="272" customWidth="1"/>
    <col min="2575" max="2575" width="13.85546875" style="272" customWidth="1"/>
    <col min="2576" max="2797" width="9.140625" style="272" customWidth="1"/>
    <col min="2798" max="2798" width="9.140625" style="272"/>
    <col min="2799" max="2799" width="6.5703125" style="272" customWidth="1"/>
    <col min="2800" max="2800" width="79.5703125" style="272" customWidth="1"/>
    <col min="2801" max="2801" width="23.5703125" style="272" customWidth="1"/>
    <col min="2802" max="2802" width="27.85546875" style="272" customWidth="1"/>
    <col min="2803" max="2803" width="22.28515625" style="272" customWidth="1"/>
    <col min="2804" max="2804" width="23.5703125" style="272" customWidth="1"/>
    <col min="2805" max="2805" width="39" style="272" customWidth="1"/>
    <col min="2806" max="2806" width="36.42578125" style="272" customWidth="1"/>
    <col min="2807" max="2807" width="8" style="272" customWidth="1"/>
    <col min="2808" max="2808" width="15.5703125" style="272" customWidth="1"/>
    <col min="2809" max="2809" width="17.28515625" style="272" customWidth="1"/>
    <col min="2810" max="2810" width="18.85546875" style="272" customWidth="1"/>
    <col min="2811" max="2811" width="81" style="272" customWidth="1"/>
    <col min="2812" max="2812" width="14.85546875" style="272" customWidth="1"/>
    <col min="2813" max="2813" width="15.7109375" style="272" customWidth="1"/>
    <col min="2814" max="2814" width="17.5703125" style="272" customWidth="1"/>
    <col min="2815" max="2815" width="18.42578125" style="272" customWidth="1"/>
    <col min="2816" max="2816" width="16.5703125" style="272" customWidth="1"/>
    <col min="2817" max="2817" width="17.7109375" style="272" customWidth="1"/>
    <col min="2818" max="2818" width="17.85546875" style="272" customWidth="1"/>
    <col min="2819" max="2819" width="18.42578125" style="272" customWidth="1"/>
    <col min="2820" max="2820" width="15.42578125" style="272" customWidth="1"/>
    <col min="2821" max="2821" width="14.5703125" style="272" customWidth="1"/>
    <col min="2822" max="2822" width="15" style="272" customWidth="1"/>
    <col min="2823" max="2823" width="6.7109375" style="272" customWidth="1"/>
    <col min="2824" max="2824" width="14.28515625" style="272" customWidth="1"/>
    <col min="2825" max="2825" width="17.5703125" style="272" customWidth="1"/>
    <col min="2826" max="2826" width="27.7109375" style="272" customWidth="1"/>
    <col min="2827" max="2829" width="9.140625" style="272" customWidth="1"/>
    <col min="2830" max="2830" width="14.85546875" style="272" customWidth="1"/>
    <col min="2831" max="2831" width="13.85546875" style="272" customWidth="1"/>
    <col min="2832" max="3053" width="9.140625" style="272" customWidth="1"/>
    <col min="3054" max="3054" width="9.140625" style="272"/>
    <col min="3055" max="3055" width="6.5703125" style="272" customWidth="1"/>
    <col min="3056" max="3056" width="79.5703125" style="272" customWidth="1"/>
    <col min="3057" max="3057" width="23.5703125" style="272" customWidth="1"/>
    <col min="3058" max="3058" width="27.85546875" style="272" customWidth="1"/>
    <col min="3059" max="3059" width="22.28515625" style="272" customWidth="1"/>
    <col min="3060" max="3060" width="23.5703125" style="272" customWidth="1"/>
    <col min="3061" max="3061" width="39" style="272" customWidth="1"/>
    <col min="3062" max="3062" width="36.42578125" style="272" customWidth="1"/>
    <col min="3063" max="3063" width="8" style="272" customWidth="1"/>
    <col min="3064" max="3064" width="15.5703125" style="272" customWidth="1"/>
    <col min="3065" max="3065" width="17.28515625" style="272" customWidth="1"/>
    <col min="3066" max="3066" width="18.85546875" style="272" customWidth="1"/>
    <col min="3067" max="3067" width="81" style="272" customWidth="1"/>
    <col min="3068" max="3068" width="14.85546875" style="272" customWidth="1"/>
    <col min="3069" max="3069" width="15.7109375" style="272" customWidth="1"/>
    <col min="3070" max="3070" width="17.5703125" style="272" customWidth="1"/>
    <col min="3071" max="3071" width="18.42578125" style="272" customWidth="1"/>
    <col min="3072" max="3072" width="16.5703125" style="272" customWidth="1"/>
    <col min="3073" max="3073" width="17.7109375" style="272" customWidth="1"/>
    <col min="3074" max="3074" width="17.85546875" style="272" customWidth="1"/>
    <col min="3075" max="3075" width="18.42578125" style="272" customWidth="1"/>
    <col min="3076" max="3076" width="15.42578125" style="272" customWidth="1"/>
    <col min="3077" max="3077" width="14.5703125" style="272" customWidth="1"/>
    <col min="3078" max="3078" width="15" style="272" customWidth="1"/>
    <col min="3079" max="3079" width="6.7109375" style="272" customWidth="1"/>
    <col min="3080" max="3080" width="14.28515625" style="272" customWidth="1"/>
    <col min="3081" max="3081" width="17.5703125" style="272" customWidth="1"/>
    <col min="3082" max="3082" width="27.7109375" style="272" customWidth="1"/>
    <col min="3083" max="3085" width="9.140625" style="272" customWidth="1"/>
    <col min="3086" max="3086" width="14.85546875" style="272" customWidth="1"/>
    <col min="3087" max="3087" width="13.85546875" style="272" customWidth="1"/>
    <col min="3088" max="3309" width="9.140625" style="272" customWidth="1"/>
    <col min="3310" max="3310" width="9.140625" style="272"/>
    <col min="3311" max="3311" width="6.5703125" style="272" customWidth="1"/>
    <col min="3312" max="3312" width="79.5703125" style="272" customWidth="1"/>
    <col min="3313" max="3313" width="23.5703125" style="272" customWidth="1"/>
    <col min="3314" max="3314" width="27.85546875" style="272" customWidth="1"/>
    <col min="3315" max="3315" width="22.28515625" style="272" customWidth="1"/>
    <col min="3316" max="3316" width="23.5703125" style="272" customWidth="1"/>
    <col min="3317" max="3317" width="39" style="272" customWidth="1"/>
    <col min="3318" max="3318" width="36.42578125" style="272" customWidth="1"/>
    <col min="3319" max="3319" width="8" style="272" customWidth="1"/>
    <col min="3320" max="3320" width="15.5703125" style="272" customWidth="1"/>
    <col min="3321" max="3321" width="17.28515625" style="272" customWidth="1"/>
    <col min="3322" max="3322" width="18.85546875" style="272" customWidth="1"/>
    <col min="3323" max="3323" width="81" style="272" customWidth="1"/>
    <col min="3324" max="3324" width="14.85546875" style="272" customWidth="1"/>
    <col min="3325" max="3325" width="15.7109375" style="272" customWidth="1"/>
    <col min="3326" max="3326" width="17.5703125" style="272" customWidth="1"/>
    <col min="3327" max="3327" width="18.42578125" style="272" customWidth="1"/>
    <col min="3328" max="3328" width="16.5703125" style="272" customWidth="1"/>
    <col min="3329" max="3329" width="17.7109375" style="272" customWidth="1"/>
    <col min="3330" max="3330" width="17.85546875" style="272" customWidth="1"/>
    <col min="3331" max="3331" width="18.42578125" style="272" customWidth="1"/>
    <col min="3332" max="3332" width="15.42578125" style="272" customWidth="1"/>
    <col min="3333" max="3333" width="14.5703125" style="272" customWidth="1"/>
    <col min="3334" max="3334" width="15" style="272" customWidth="1"/>
    <col min="3335" max="3335" width="6.7109375" style="272" customWidth="1"/>
    <col min="3336" max="3336" width="14.28515625" style="272" customWidth="1"/>
    <col min="3337" max="3337" width="17.5703125" style="272" customWidth="1"/>
    <col min="3338" max="3338" width="27.7109375" style="272" customWidth="1"/>
    <col min="3339" max="3341" width="9.140625" style="272" customWidth="1"/>
    <col min="3342" max="3342" width="14.85546875" style="272" customWidth="1"/>
    <col min="3343" max="3343" width="13.85546875" style="272" customWidth="1"/>
    <col min="3344" max="3565" width="9.140625" style="272" customWidth="1"/>
    <col min="3566" max="3566" width="9.140625" style="272"/>
    <col min="3567" max="3567" width="6.5703125" style="272" customWidth="1"/>
    <col min="3568" max="3568" width="79.5703125" style="272" customWidth="1"/>
    <col min="3569" max="3569" width="23.5703125" style="272" customWidth="1"/>
    <col min="3570" max="3570" width="27.85546875" style="272" customWidth="1"/>
    <col min="3571" max="3571" width="22.28515625" style="272" customWidth="1"/>
    <col min="3572" max="3572" width="23.5703125" style="272" customWidth="1"/>
    <col min="3573" max="3573" width="39" style="272" customWidth="1"/>
    <col min="3574" max="3574" width="36.42578125" style="272" customWidth="1"/>
    <col min="3575" max="3575" width="8" style="272" customWidth="1"/>
    <col min="3576" max="3576" width="15.5703125" style="272" customWidth="1"/>
    <col min="3577" max="3577" width="17.28515625" style="272" customWidth="1"/>
    <col min="3578" max="3578" width="18.85546875" style="272" customWidth="1"/>
    <col min="3579" max="3579" width="81" style="272" customWidth="1"/>
    <col min="3580" max="3580" width="14.85546875" style="272" customWidth="1"/>
    <col min="3581" max="3581" width="15.7109375" style="272" customWidth="1"/>
    <col min="3582" max="3582" width="17.5703125" style="272" customWidth="1"/>
    <col min="3583" max="3583" width="18.42578125" style="272" customWidth="1"/>
    <col min="3584" max="3584" width="16.5703125" style="272" customWidth="1"/>
    <col min="3585" max="3585" width="17.7109375" style="272" customWidth="1"/>
    <col min="3586" max="3586" width="17.85546875" style="272" customWidth="1"/>
    <col min="3587" max="3587" width="18.42578125" style="272" customWidth="1"/>
    <col min="3588" max="3588" width="15.42578125" style="272" customWidth="1"/>
    <col min="3589" max="3589" width="14.5703125" style="272" customWidth="1"/>
    <col min="3590" max="3590" width="15" style="272" customWidth="1"/>
    <col min="3591" max="3591" width="6.7109375" style="272" customWidth="1"/>
    <col min="3592" max="3592" width="14.28515625" style="272" customWidth="1"/>
    <col min="3593" max="3593" width="17.5703125" style="272" customWidth="1"/>
    <col min="3594" max="3594" width="27.7109375" style="272" customWidth="1"/>
    <col min="3595" max="3597" width="9.140625" style="272" customWidth="1"/>
    <col min="3598" max="3598" width="14.85546875" style="272" customWidth="1"/>
    <col min="3599" max="3599" width="13.85546875" style="272" customWidth="1"/>
    <col min="3600" max="3821" width="9.140625" style="272" customWidth="1"/>
    <col min="3822" max="3822" width="9.140625" style="272"/>
    <col min="3823" max="3823" width="6.5703125" style="272" customWidth="1"/>
    <col min="3824" max="3824" width="79.5703125" style="272" customWidth="1"/>
    <col min="3825" max="3825" width="23.5703125" style="272" customWidth="1"/>
    <col min="3826" max="3826" width="27.85546875" style="272" customWidth="1"/>
    <col min="3827" max="3827" width="22.28515625" style="272" customWidth="1"/>
    <col min="3828" max="3828" width="23.5703125" style="272" customWidth="1"/>
    <col min="3829" max="3829" width="39" style="272" customWidth="1"/>
    <col min="3830" max="3830" width="36.42578125" style="272" customWidth="1"/>
    <col min="3831" max="3831" width="8" style="272" customWidth="1"/>
    <col min="3832" max="3832" width="15.5703125" style="272" customWidth="1"/>
    <col min="3833" max="3833" width="17.28515625" style="272" customWidth="1"/>
    <col min="3834" max="3834" width="18.85546875" style="272" customWidth="1"/>
    <col min="3835" max="3835" width="81" style="272" customWidth="1"/>
    <col min="3836" max="3836" width="14.85546875" style="272" customWidth="1"/>
    <col min="3837" max="3837" width="15.7109375" style="272" customWidth="1"/>
    <col min="3838" max="3838" width="17.5703125" style="272" customWidth="1"/>
    <col min="3839" max="3839" width="18.42578125" style="272" customWidth="1"/>
    <col min="3840" max="3840" width="16.5703125" style="272" customWidth="1"/>
    <col min="3841" max="3841" width="17.7109375" style="272" customWidth="1"/>
    <col min="3842" max="3842" width="17.85546875" style="272" customWidth="1"/>
    <col min="3843" max="3843" width="18.42578125" style="272" customWidth="1"/>
    <col min="3844" max="3844" width="15.42578125" style="272" customWidth="1"/>
    <col min="3845" max="3845" width="14.5703125" style="272" customWidth="1"/>
    <col min="3846" max="3846" width="15" style="272" customWidth="1"/>
    <col min="3847" max="3847" width="6.7109375" style="272" customWidth="1"/>
    <col min="3848" max="3848" width="14.28515625" style="272" customWidth="1"/>
    <col min="3849" max="3849" width="17.5703125" style="272" customWidth="1"/>
    <col min="3850" max="3850" width="27.7109375" style="272" customWidth="1"/>
    <col min="3851" max="3853" width="9.140625" style="272" customWidth="1"/>
    <col min="3854" max="3854" width="14.85546875" style="272" customWidth="1"/>
    <col min="3855" max="3855" width="13.85546875" style="272" customWidth="1"/>
    <col min="3856" max="4077" width="9.140625" style="272" customWidth="1"/>
    <col min="4078" max="4078" width="9.140625" style="272"/>
    <col min="4079" max="4079" width="6.5703125" style="272" customWidth="1"/>
    <col min="4080" max="4080" width="79.5703125" style="272" customWidth="1"/>
    <col min="4081" max="4081" width="23.5703125" style="272" customWidth="1"/>
    <col min="4082" max="4082" width="27.85546875" style="272" customWidth="1"/>
    <col min="4083" max="4083" width="22.28515625" style="272" customWidth="1"/>
    <col min="4084" max="4084" width="23.5703125" style="272" customWidth="1"/>
    <col min="4085" max="4085" width="39" style="272" customWidth="1"/>
    <col min="4086" max="4086" width="36.42578125" style="272" customWidth="1"/>
    <col min="4087" max="4087" width="8" style="272" customWidth="1"/>
    <col min="4088" max="4088" width="15.5703125" style="272" customWidth="1"/>
    <col min="4089" max="4089" width="17.28515625" style="272" customWidth="1"/>
    <col min="4090" max="4090" width="18.85546875" style="272" customWidth="1"/>
    <col min="4091" max="4091" width="81" style="272" customWidth="1"/>
    <col min="4092" max="4092" width="14.85546875" style="272" customWidth="1"/>
    <col min="4093" max="4093" width="15.7109375" style="272" customWidth="1"/>
    <col min="4094" max="4094" width="17.5703125" style="272" customWidth="1"/>
    <col min="4095" max="4095" width="18.42578125" style="272" customWidth="1"/>
    <col min="4096" max="4096" width="16.5703125" style="272" customWidth="1"/>
    <col min="4097" max="4097" width="17.7109375" style="272" customWidth="1"/>
    <col min="4098" max="4098" width="17.85546875" style="272" customWidth="1"/>
    <col min="4099" max="4099" width="18.42578125" style="272" customWidth="1"/>
    <col min="4100" max="4100" width="15.42578125" style="272" customWidth="1"/>
    <col min="4101" max="4101" width="14.5703125" style="272" customWidth="1"/>
    <col min="4102" max="4102" width="15" style="272" customWidth="1"/>
    <col min="4103" max="4103" width="6.7109375" style="272" customWidth="1"/>
    <col min="4104" max="4104" width="14.28515625" style="272" customWidth="1"/>
    <col min="4105" max="4105" width="17.5703125" style="272" customWidth="1"/>
    <col min="4106" max="4106" width="27.7109375" style="272" customWidth="1"/>
    <col min="4107" max="4109" width="9.140625" style="272" customWidth="1"/>
    <col min="4110" max="4110" width="14.85546875" style="272" customWidth="1"/>
    <col min="4111" max="4111" width="13.85546875" style="272" customWidth="1"/>
    <col min="4112" max="4333" width="9.140625" style="272" customWidth="1"/>
    <col min="4334" max="4334" width="9.140625" style="272"/>
    <col min="4335" max="4335" width="6.5703125" style="272" customWidth="1"/>
    <col min="4336" max="4336" width="79.5703125" style="272" customWidth="1"/>
    <col min="4337" max="4337" width="23.5703125" style="272" customWidth="1"/>
    <col min="4338" max="4338" width="27.85546875" style="272" customWidth="1"/>
    <col min="4339" max="4339" width="22.28515625" style="272" customWidth="1"/>
    <col min="4340" max="4340" width="23.5703125" style="272" customWidth="1"/>
    <col min="4341" max="4341" width="39" style="272" customWidth="1"/>
    <col min="4342" max="4342" width="36.42578125" style="272" customWidth="1"/>
    <col min="4343" max="4343" width="8" style="272" customWidth="1"/>
    <col min="4344" max="4344" width="15.5703125" style="272" customWidth="1"/>
    <col min="4345" max="4345" width="17.28515625" style="272" customWidth="1"/>
    <col min="4346" max="4346" width="18.85546875" style="272" customWidth="1"/>
    <col min="4347" max="4347" width="81" style="272" customWidth="1"/>
    <col min="4348" max="4348" width="14.85546875" style="272" customWidth="1"/>
    <col min="4349" max="4349" width="15.7109375" style="272" customWidth="1"/>
    <col min="4350" max="4350" width="17.5703125" style="272" customWidth="1"/>
    <col min="4351" max="4351" width="18.42578125" style="272" customWidth="1"/>
    <col min="4352" max="4352" width="16.5703125" style="272" customWidth="1"/>
    <col min="4353" max="4353" width="17.7109375" style="272" customWidth="1"/>
    <col min="4354" max="4354" width="17.85546875" style="272" customWidth="1"/>
    <col min="4355" max="4355" width="18.42578125" style="272" customWidth="1"/>
    <col min="4356" max="4356" width="15.42578125" style="272" customWidth="1"/>
    <col min="4357" max="4357" width="14.5703125" style="272" customWidth="1"/>
    <col min="4358" max="4358" width="15" style="272" customWidth="1"/>
    <col min="4359" max="4359" width="6.7109375" style="272" customWidth="1"/>
    <col min="4360" max="4360" width="14.28515625" style="272" customWidth="1"/>
    <col min="4361" max="4361" width="17.5703125" style="272" customWidth="1"/>
    <col min="4362" max="4362" width="27.7109375" style="272" customWidth="1"/>
    <col min="4363" max="4365" width="9.140625" style="272" customWidth="1"/>
    <col min="4366" max="4366" width="14.85546875" style="272" customWidth="1"/>
    <col min="4367" max="4367" width="13.85546875" style="272" customWidth="1"/>
    <col min="4368" max="4589" width="9.140625" style="272" customWidth="1"/>
    <col min="4590" max="4590" width="9.140625" style="272"/>
    <col min="4591" max="4591" width="6.5703125" style="272" customWidth="1"/>
    <col min="4592" max="4592" width="79.5703125" style="272" customWidth="1"/>
    <col min="4593" max="4593" width="23.5703125" style="272" customWidth="1"/>
    <col min="4594" max="4594" width="27.85546875" style="272" customWidth="1"/>
    <col min="4595" max="4595" width="22.28515625" style="272" customWidth="1"/>
    <col min="4596" max="4596" width="23.5703125" style="272" customWidth="1"/>
    <col min="4597" max="4597" width="39" style="272" customWidth="1"/>
    <col min="4598" max="4598" width="36.42578125" style="272" customWidth="1"/>
    <col min="4599" max="4599" width="8" style="272" customWidth="1"/>
    <col min="4600" max="4600" width="15.5703125" style="272" customWidth="1"/>
    <col min="4601" max="4601" width="17.28515625" style="272" customWidth="1"/>
    <col min="4602" max="4602" width="18.85546875" style="272" customWidth="1"/>
    <col min="4603" max="4603" width="81" style="272" customWidth="1"/>
    <col min="4604" max="4604" width="14.85546875" style="272" customWidth="1"/>
    <col min="4605" max="4605" width="15.7109375" style="272" customWidth="1"/>
    <col min="4606" max="4606" width="17.5703125" style="272" customWidth="1"/>
    <col min="4607" max="4607" width="18.42578125" style="272" customWidth="1"/>
    <col min="4608" max="4608" width="16.5703125" style="272" customWidth="1"/>
    <col min="4609" max="4609" width="17.7109375" style="272" customWidth="1"/>
    <col min="4610" max="4610" width="17.85546875" style="272" customWidth="1"/>
    <col min="4611" max="4611" width="18.42578125" style="272" customWidth="1"/>
    <col min="4612" max="4612" width="15.42578125" style="272" customWidth="1"/>
    <col min="4613" max="4613" width="14.5703125" style="272" customWidth="1"/>
    <col min="4614" max="4614" width="15" style="272" customWidth="1"/>
    <col min="4615" max="4615" width="6.7109375" style="272" customWidth="1"/>
    <col min="4616" max="4616" width="14.28515625" style="272" customWidth="1"/>
    <col min="4617" max="4617" width="17.5703125" style="272" customWidth="1"/>
    <col min="4618" max="4618" width="27.7109375" style="272" customWidth="1"/>
    <col min="4619" max="4621" width="9.140625" style="272" customWidth="1"/>
    <col min="4622" max="4622" width="14.85546875" style="272" customWidth="1"/>
    <col min="4623" max="4623" width="13.85546875" style="272" customWidth="1"/>
    <col min="4624" max="4845" width="9.140625" style="272" customWidth="1"/>
    <col min="4846" max="4846" width="9.140625" style="272"/>
    <col min="4847" max="4847" width="6.5703125" style="272" customWidth="1"/>
    <col min="4848" max="4848" width="79.5703125" style="272" customWidth="1"/>
    <col min="4849" max="4849" width="23.5703125" style="272" customWidth="1"/>
    <col min="4850" max="4850" width="27.85546875" style="272" customWidth="1"/>
    <col min="4851" max="4851" width="22.28515625" style="272" customWidth="1"/>
    <col min="4852" max="4852" width="23.5703125" style="272" customWidth="1"/>
    <col min="4853" max="4853" width="39" style="272" customWidth="1"/>
    <col min="4854" max="4854" width="36.42578125" style="272" customWidth="1"/>
    <col min="4855" max="4855" width="8" style="272" customWidth="1"/>
    <col min="4856" max="4856" width="15.5703125" style="272" customWidth="1"/>
    <col min="4857" max="4857" width="17.28515625" style="272" customWidth="1"/>
    <col min="4858" max="4858" width="18.85546875" style="272" customWidth="1"/>
    <col min="4859" max="4859" width="81" style="272" customWidth="1"/>
    <col min="4860" max="4860" width="14.85546875" style="272" customWidth="1"/>
    <col min="4861" max="4861" width="15.7109375" style="272" customWidth="1"/>
    <col min="4862" max="4862" width="17.5703125" style="272" customWidth="1"/>
    <col min="4863" max="4863" width="18.42578125" style="272" customWidth="1"/>
    <col min="4864" max="4864" width="16.5703125" style="272" customWidth="1"/>
    <col min="4865" max="4865" width="17.7109375" style="272" customWidth="1"/>
    <col min="4866" max="4866" width="17.85546875" style="272" customWidth="1"/>
    <col min="4867" max="4867" width="18.42578125" style="272" customWidth="1"/>
    <col min="4868" max="4868" width="15.42578125" style="272" customWidth="1"/>
    <col min="4869" max="4869" width="14.5703125" style="272" customWidth="1"/>
    <col min="4870" max="4870" width="15" style="272" customWidth="1"/>
    <col min="4871" max="4871" width="6.7109375" style="272" customWidth="1"/>
    <col min="4872" max="4872" width="14.28515625" style="272" customWidth="1"/>
    <col min="4873" max="4873" width="17.5703125" style="272" customWidth="1"/>
    <col min="4874" max="4874" width="27.7109375" style="272" customWidth="1"/>
    <col min="4875" max="4877" width="9.140625" style="272" customWidth="1"/>
    <col min="4878" max="4878" width="14.85546875" style="272" customWidth="1"/>
    <col min="4879" max="4879" width="13.85546875" style="272" customWidth="1"/>
    <col min="4880" max="5101" width="9.140625" style="272" customWidth="1"/>
    <col min="5102" max="5102" width="9.140625" style="272"/>
    <col min="5103" max="5103" width="6.5703125" style="272" customWidth="1"/>
    <col min="5104" max="5104" width="79.5703125" style="272" customWidth="1"/>
    <col min="5105" max="5105" width="23.5703125" style="272" customWidth="1"/>
    <col min="5106" max="5106" width="27.85546875" style="272" customWidth="1"/>
    <col min="5107" max="5107" width="22.28515625" style="272" customWidth="1"/>
    <col min="5108" max="5108" width="23.5703125" style="272" customWidth="1"/>
    <col min="5109" max="5109" width="39" style="272" customWidth="1"/>
    <col min="5110" max="5110" width="36.42578125" style="272" customWidth="1"/>
    <col min="5111" max="5111" width="8" style="272" customWidth="1"/>
    <col min="5112" max="5112" width="15.5703125" style="272" customWidth="1"/>
    <col min="5113" max="5113" width="17.28515625" style="272" customWidth="1"/>
    <col min="5114" max="5114" width="18.85546875" style="272" customWidth="1"/>
    <col min="5115" max="5115" width="81" style="272" customWidth="1"/>
    <col min="5116" max="5116" width="14.85546875" style="272" customWidth="1"/>
    <col min="5117" max="5117" width="15.7109375" style="272" customWidth="1"/>
    <col min="5118" max="5118" width="17.5703125" style="272" customWidth="1"/>
    <col min="5119" max="5119" width="18.42578125" style="272" customWidth="1"/>
    <col min="5120" max="5120" width="16.5703125" style="272" customWidth="1"/>
    <col min="5121" max="5121" width="17.7109375" style="272" customWidth="1"/>
    <col min="5122" max="5122" width="17.85546875" style="272" customWidth="1"/>
    <col min="5123" max="5123" width="18.42578125" style="272" customWidth="1"/>
    <col min="5124" max="5124" width="15.42578125" style="272" customWidth="1"/>
    <col min="5125" max="5125" width="14.5703125" style="272" customWidth="1"/>
    <col min="5126" max="5126" width="15" style="272" customWidth="1"/>
    <col min="5127" max="5127" width="6.7109375" style="272" customWidth="1"/>
    <col min="5128" max="5128" width="14.28515625" style="272" customWidth="1"/>
    <col min="5129" max="5129" width="17.5703125" style="272" customWidth="1"/>
    <col min="5130" max="5130" width="27.7109375" style="272" customWidth="1"/>
    <col min="5131" max="5133" width="9.140625" style="272" customWidth="1"/>
    <col min="5134" max="5134" width="14.85546875" style="272" customWidth="1"/>
    <col min="5135" max="5135" width="13.85546875" style="272" customWidth="1"/>
    <col min="5136" max="5357" width="9.140625" style="272" customWidth="1"/>
    <col min="5358" max="5358" width="9.140625" style="272"/>
    <col min="5359" max="5359" width="6.5703125" style="272" customWidth="1"/>
    <col min="5360" max="5360" width="79.5703125" style="272" customWidth="1"/>
    <col min="5361" max="5361" width="23.5703125" style="272" customWidth="1"/>
    <col min="5362" max="5362" width="27.85546875" style="272" customWidth="1"/>
    <col min="5363" max="5363" width="22.28515625" style="272" customWidth="1"/>
    <col min="5364" max="5364" width="23.5703125" style="272" customWidth="1"/>
    <col min="5365" max="5365" width="39" style="272" customWidth="1"/>
    <col min="5366" max="5366" width="36.42578125" style="272" customWidth="1"/>
    <col min="5367" max="5367" width="8" style="272" customWidth="1"/>
    <col min="5368" max="5368" width="15.5703125" style="272" customWidth="1"/>
    <col min="5369" max="5369" width="17.28515625" style="272" customWidth="1"/>
    <col min="5370" max="5370" width="18.85546875" style="272" customWidth="1"/>
    <col min="5371" max="5371" width="81" style="272" customWidth="1"/>
    <col min="5372" max="5372" width="14.85546875" style="272" customWidth="1"/>
    <col min="5373" max="5373" width="15.7109375" style="272" customWidth="1"/>
    <col min="5374" max="5374" width="17.5703125" style="272" customWidth="1"/>
    <col min="5375" max="5375" width="18.42578125" style="272" customWidth="1"/>
    <col min="5376" max="5376" width="16.5703125" style="272" customWidth="1"/>
    <col min="5377" max="5377" width="17.7109375" style="272" customWidth="1"/>
    <col min="5378" max="5378" width="17.85546875" style="272" customWidth="1"/>
    <col min="5379" max="5379" width="18.42578125" style="272" customWidth="1"/>
    <col min="5380" max="5380" width="15.42578125" style="272" customWidth="1"/>
    <col min="5381" max="5381" width="14.5703125" style="272" customWidth="1"/>
    <col min="5382" max="5382" width="15" style="272" customWidth="1"/>
    <col min="5383" max="5383" width="6.7109375" style="272" customWidth="1"/>
    <col min="5384" max="5384" width="14.28515625" style="272" customWidth="1"/>
    <col min="5385" max="5385" width="17.5703125" style="272" customWidth="1"/>
    <col min="5386" max="5386" width="27.7109375" style="272" customWidth="1"/>
    <col min="5387" max="5389" width="9.140625" style="272" customWidth="1"/>
    <col min="5390" max="5390" width="14.85546875" style="272" customWidth="1"/>
    <col min="5391" max="5391" width="13.85546875" style="272" customWidth="1"/>
    <col min="5392" max="5613" width="9.140625" style="272" customWidth="1"/>
    <col min="5614" max="5614" width="9.140625" style="272"/>
    <col min="5615" max="5615" width="6.5703125" style="272" customWidth="1"/>
    <col min="5616" max="5616" width="79.5703125" style="272" customWidth="1"/>
    <col min="5617" max="5617" width="23.5703125" style="272" customWidth="1"/>
    <col min="5618" max="5618" width="27.85546875" style="272" customWidth="1"/>
    <col min="5619" max="5619" width="22.28515625" style="272" customWidth="1"/>
    <col min="5620" max="5620" width="23.5703125" style="272" customWidth="1"/>
    <col min="5621" max="5621" width="39" style="272" customWidth="1"/>
    <col min="5622" max="5622" width="36.42578125" style="272" customWidth="1"/>
    <col min="5623" max="5623" width="8" style="272" customWidth="1"/>
    <col min="5624" max="5624" width="15.5703125" style="272" customWidth="1"/>
    <col min="5625" max="5625" width="17.28515625" style="272" customWidth="1"/>
    <col min="5626" max="5626" width="18.85546875" style="272" customWidth="1"/>
    <col min="5627" max="5627" width="81" style="272" customWidth="1"/>
    <col min="5628" max="5628" width="14.85546875" style="272" customWidth="1"/>
    <col min="5629" max="5629" width="15.7109375" style="272" customWidth="1"/>
    <col min="5630" max="5630" width="17.5703125" style="272" customWidth="1"/>
    <col min="5631" max="5631" width="18.42578125" style="272" customWidth="1"/>
    <col min="5632" max="5632" width="16.5703125" style="272" customWidth="1"/>
    <col min="5633" max="5633" width="17.7109375" style="272" customWidth="1"/>
    <col min="5634" max="5634" width="17.85546875" style="272" customWidth="1"/>
    <col min="5635" max="5635" width="18.42578125" style="272" customWidth="1"/>
    <col min="5636" max="5636" width="15.42578125" style="272" customWidth="1"/>
    <col min="5637" max="5637" width="14.5703125" style="272" customWidth="1"/>
    <col min="5638" max="5638" width="15" style="272" customWidth="1"/>
    <col min="5639" max="5639" width="6.7109375" style="272" customWidth="1"/>
    <col min="5640" max="5640" width="14.28515625" style="272" customWidth="1"/>
    <col min="5641" max="5641" width="17.5703125" style="272" customWidth="1"/>
    <col min="5642" max="5642" width="27.7109375" style="272" customWidth="1"/>
    <col min="5643" max="5645" width="9.140625" style="272" customWidth="1"/>
    <col min="5646" max="5646" width="14.85546875" style="272" customWidth="1"/>
    <col min="5647" max="5647" width="13.85546875" style="272" customWidth="1"/>
    <col min="5648" max="5869" width="9.140625" style="272" customWidth="1"/>
    <col min="5870" max="5870" width="9.140625" style="272"/>
    <col min="5871" max="5871" width="6.5703125" style="272" customWidth="1"/>
    <col min="5872" max="5872" width="79.5703125" style="272" customWidth="1"/>
    <col min="5873" max="5873" width="23.5703125" style="272" customWidth="1"/>
    <col min="5874" max="5874" width="27.85546875" style="272" customWidth="1"/>
    <col min="5875" max="5875" width="22.28515625" style="272" customWidth="1"/>
    <col min="5876" max="5876" width="23.5703125" style="272" customWidth="1"/>
    <col min="5877" max="5877" width="39" style="272" customWidth="1"/>
    <col min="5878" max="5878" width="36.42578125" style="272" customWidth="1"/>
    <col min="5879" max="5879" width="8" style="272" customWidth="1"/>
    <col min="5880" max="5880" width="15.5703125" style="272" customWidth="1"/>
    <col min="5881" max="5881" width="17.28515625" style="272" customWidth="1"/>
    <col min="5882" max="5882" width="18.85546875" style="272" customWidth="1"/>
    <col min="5883" max="5883" width="81" style="272" customWidth="1"/>
    <col min="5884" max="5884" width="14.85546875" style="272" customWidth="1"/>
    <col min="5885" max="5885" width="15.7109375" style="272" customWidth="1"/>
    <col min="5886" max="5886" width="17.5703125" style="272" customWidth="1"/>
    <col min="5887" max="5887" width="18.42578125" style="272" customWidth="1"/>
    <col min="5888" max="5888" width="16.5703125" style="272" customWidth="1"/>
    <col min="5889" max="5889" width="17.7109375" style="272" customWidth="1"/>
    <col min="5890" max="5890" width="17.85546875" style="272" customWidth="1"/>
    <col min="5891" max="5891" width="18.42578125" style="272" customWidth="1"/>
    <col min="5892" max="5892" width="15.42578125" style="272" customWidth="1"/>
    <col min="5893" max="5893" width="14.5703125" style="272" customWidth="1"/>
    <col min="5894" max="5894" width="15" style="272" customWidth="1"/>
    <col min="5895" max="5895" width="6.7109375" style="272" customWidth="1"/>
    <col min="5896" max="5896" width="14.28515625" style="272" customWidth="1"/>
    <col min="5897" max="5897" width="17.5703125" style="272" customWidth="1"/>
    <col min="5898" max="5898" width="27.7109375" style="272" customWidth="1"/>
    <col min="5899" max="5901" width="9.140625" style="272" customWidth="1"/>
    <col min="5902" max="5902" width="14.85546875" style="272" customWidth="1"/>
    <col min="5903" max="5903" width="13.85546875" style="272" customWidth="1"/>
    <col min="5904" max="6125" width="9.140625" style="272" customWidth="1"/>
    <col min="6126" max="6126" width="9.140625" style="272"/>
    <col min="6127" max="6127" width="6.5703125" style="272" customWidth="1"/>
    <col min="6128" max="6128" width="79.5703125" style="272" customWidth="1"/>
    <col min="6129" max="6129" width="23.5703125" style="272" customWidth="1"/>
    <col min="6130" max="6130" width="27.85546875" style="272" customWidth="1"/>
    <col min="6131" max="6131" width="22.28515625" style="272" customWidth="1"/>
    <col min="6132" max="6132" width="23.5703125" style="272" customWidth="1"/>
    <col min="6133" max="6133" width="39" style="272" customWidth="1"/>
    <col min="6134" max="6134" width="36.42578125" style="272" customWidth="1"/>
    <col min="6135" max="6135" width="8" style="272" customWidth="1"/>
    <col min="6136" max="6136" width="15.5703125" style="272" customWidth="1"/>
    <col min="6137" max="6137" width="17.28515625" style="272" customWidth="1"/>
    <col min="6138" max="6138" width="18.85546875" style="272" customWidth="1"/>
    <col min="6139" max="6139" width="81" style="272" customWidth="1"/>
    <col min="6140" max="6140" width="14.85546875" style="272" customWidth="1"/>
    <col min="6141" max="6141" width="15.7109375" style="272" customWidth="1"/>
    <col min="6142" max="6142" width="17.5703125" style="272" customWidth="1"/>
    <col min="6143" max="6143" width="18.42578125" style="272" customWidth="1"/>
    <col min="6144" max="6144" width="16.5703125" style="272" customWidth="1"/>
    <col min="6145" max="6145" width="17.7109375" style="272" customWidth="1"/>
    <col min="6146" max="6146" width="17.85546875" style="272" customWidth="1"/>
    <col min="6147" max="6147" width="18.42578125" style="272" customWidth="1"/>
    <col min="6148" max="6148" width="15.42578125" style="272" customWidth="1"/>
    <col min="6149" max="6149" width="14.5703125" style="272" customWidth="1"/>
    <col min="6150" max="6150" width="15" style="272" customWidth="1"/>
    <col min="6151" max="6151" width="6.7109375" style="272" customWidth="1"/>
    <col min="6152" max="6152" width="14.28515625" style="272" customWidth="1"/>
    <col min="6153" max="6153" width="17.5703125" style="272" customWidth="1"/>
    <col min="6154" max="6154" width="27.7109375" style="272" customWidth="1"/>
    <col min="6155" max="6157" width="9.140625" style="272" customWidth="1"/>
    <col min="6158" max="6158" width="14.85546875" style="272" customWidth="1"/>
    <col min="6159" max="6159" width="13.85546875" style="272" customWidth="1"/>
    <col min="6160" max="6381" width="9.140625" style="272" customWidth="1"/>
    <col min="6382" max="6382" width="9.140625" style="272"/>
    <col min="6383" max="6383" width="6.5703125" style="272" customWidth="1"/>
    <col min="6384" max="6384" width="79.5703125" style="272" customWidth="1"/>
    <col min="6385" max="6385" width="23.5703125" style="272" customWidth="1"/>
    <col min="6386" max="6386" width="27.85546875" style="272" customWidth="1"/>
    <col min="6387" max="6387" width="22.28515625" style="272" customWidth="1"/>
    <col min="6388" max="6388" width="23.5703125" style="272" customWidth="1"/>
    <col min="6389" max="6389" width="39" style="272" customWidth="1"/>
    <col min="6390" max="6390" width="36.42578125" style="272" customWidth="1"/>
    <col min="6391" max="6391" width="8" style="272" customWidth="1"/>
    <col min="6392" max="6392" width="15.5703125" style="272" customWidth="1"/>
    <col min="6393" max="6393" width="17.28515625" style="272" customWidth="1"/>
    <col min="6394" max="6394" width="18.85546875" style="272" customWidth="1"/>
    <col min="6395" max="6395" width="81" style="272" customWidth="1"/>
    <col min="6396" max="6396" width="14.85546875" style="272" customWidth="1"/>
    <col min="6397" max="6397" width="15.7109375" style="272" customWidth="1"/>
    <col min="6398" max="6398" width="17.5703125" style="272" customWidth="1"/>
    <col min="6399" max="6399" width="18.42578125" style="272" customWidth="1"/>
    <col min="6400" max="6400" width="16.5703125" style="272" customWidth="1"/>
    <col min="6401" max="6401" width="17.7109375" style="272" customWidth="1"/>
    <col min="6402" max="6402" width="17.85546875" style="272" customWidth="1"/>
    <col min="6403" max="6403" width="18.42578125" style="272" customWidth="1"/>
    <col min="6404" max="6404" width="15.42578125" style="272" customWidth="1"/>
    <col min="6405" max="6405" width="14.5703125" style="272" customWidth="1"/>
    <col min="6406" max="6406" width="15" style="272" customWidth="1"/>
    <col min="6407" max="6407" width="6.7109375" style="272" customWidth="1"/>
    <col min="6408" max="6408" width="14.28515625" style="272" customWidth="1"/>
    <col min="6409" max="6409" width="17.5703125" style="272" customWidth="1"/>
    <col min="6410" max="6410" width="27.7109375" style="272" customWidth="1"/>
    <col min="6411" max="6413" width="9.140625" style="272" customWidth="1"/>
    <col min="6414" max="6414" width="14.85546875" style="272" customWidth="1"/>
    <col min="6415" max="6415" width="13.85546875" style="272" customWidth="1"/>
    <col min="6416" max="6637" width="9.140625" style="272" customWidth="1"/>
    <col min="6638" max="6638" width="9.140625" style="272"/>
    <col min="6639" max="6639" width="6.5703125" style="272" customWidth="1"/>
    <col min="6640" max="6640" width="79.5703125" style="272" customWidth="1"/>
    <col min="6641" max="6641" width="23.5703125" style="272" customWidth="1"/>
    <col min="6642" max="6642" width="27.85546875" style="272" customWidth="1"/>
    <col min="6643" max="6643" width="22.28515625" style="272" customWidth="1"/>
    <col min="6644" max="6644" width="23.5703125" style="272" customWidth="1"/>
    <col min="6645" max="6645" width="39" style="272" customWidth="1"/>
    <col min="6646" max="6646" width="36.42578125" style="272" customWidth="1"/>
    <col min="6647" max="6647" width="8" style="272" customWidth="1"/>
    <col min="6648" max="6648" width="15.5703125" style="272" customWidth="1"/>
    <col min="6649" max="6649" width="17.28515625" style="272" customWidth="1"/>
    <col min="6650" max="6650" width="18.85546875" style="272" customWidth="1"/>
    <col min="6651" max="6651" width="81" style="272" customWidth="1"/>
    <col min="6652" max="6652" width="14.85546875" style="272" customWidth="1"/>
    <col min="6653" max="6653" width="15.7109375" style="272" customWidth="1"/>
    <col min="6654" max="6654" width="17.5703125" style="272" customWidth="1"/>
    <col min="6655" max="6655" width="18.42578125" style="272" customWidth="1"/>
    <col min="6656" max="6656" width="16.5703125" style="272" customWidth="1"/>
    <col min="6657" max="6657" width="17.7109375" style="272" customWidth="1"/>
    <col min="6658" max="6658" width="17.85546875" style="272" customWidth="1"/>
    <col min="6659" max="6659" width="18.42578125" style="272" customWidth="1"/>
    <col min="6660" max="6660" width="15.42578125" style="272" customWidth="1"/>
    <col min="6661" max="6661" width="14.5703125" style="272" customWidth="1"/>
    <col min="6662" max="6662" width="15" style="272" customWidth="1"/>
    <col min="6663" max="6663" width="6.7109375" style="272" customWidth="1"/>
    <col min="6664" max="6664" width="14.28515625" style="272" customWidth="1"/>
    <col min="6665" max="6665" width="17.5703125" style="272" customWidth="1"/>
    <col min="6666" max="6666" width="27.7109375" style="272" customWidth="1"/>
    <col min="6667" max="6669" width="9.140625" style="272" customWidth="1"/>
    <col min="6670" max="6670" width="14.85546875" style="272" customWidth="1"/>
    <col min="6671" max="6671" width="13.85546875" style="272" customWidth="1"/>
    <col min="6672" max="6893" width="9.140625" style="272" customWidth="1"/>
    <col min="6894" max="6894" width="9.140625" style="272"/>
    <col min="6895" max="6895" width="6.5703125" style="272" customWidth="1"/>
    <col min="6896" max="6896" width="79.5703125" style="272" customWidth="1"/>
    <col min="6897" max="6897" width="23.5703125" style="272" customWidth="1"/>
    <col min="6898" max="6898" width="27.85546875" style="272" customWidth="1"/>
    <col min="6899" max="6899" width="22.28515625" style="272" customWidth="1"/>
    <col min="6900" max="6900" width="23.5703125" style="272" customWidth="1"/>
    <col min="6901" max="6901" width="39" style="272" customWidth="1"/>
    <col min="6902" max="6902" width="36.42578125" style="272" customWidth="1"/>
    <col min="6903" max="6903" width="8" style="272" customWidth="1"/>
    <col min="6904" max="6904" width="15.5703125" style="272" customWidth="1"/>
    <col min="6905" max="6905" width="17.28515625" style="272" customWidth="1"/>
    <col min="6906" max="6906" width="18.85546875" style="272" customWidth="1"/>
    <col min="6907" max="6907" width="81" style="272" customWidth="1"/>
    <col min="6908" max="6908" width="14.85546875" style="272" customWidth="1"/>
    <col min="6909" max="6909" width="15.7109375" style="272" customWidth="1"/>
    <col min="6910" max="6910" width="17.5703125" style="272" customWidth="1"/>
    <col min="6911" max="6911" width="18.42578125" style="272" customWidth="1"/>
    <col min="6912" max="6912" width="16.5703125" style="272" customWidth="1"/>
    <col min="6913" max="6913" width="17.7109375" style="272" customWidth="1"/>
    <col min="6914" max="6914" width="17.85546875" style="272" customWidth="1"/>
    <col min="6915" max="6915" width="18.42578125" style="272" customWidth="1"/>
    <col min="6916" max="6916" width="15.42578125" style="272" customWidth="1"/>
    <col min="6917" max="6917" width="14.5703125" style="272" customWidth="1"/>
    <col min="6918" max="6918" width="15" style="272" customWidth="1"/>
    <col min="6919" max="6919" width="6.7109375" style="272" customWidth="1"/>
    <col min="6920" max="6920" width="14.28515625" style="272" customWidth="1"/>
    <col min="6921" max="6921" width="17.5703125" style="272" customWidth="1"/>
    <col min="6922" max="6922" width="27.7109375" style="272" customWidth="1"/>
    <col min="6923" max="6925" width="9.140625" style="272" customWidth="1"/>
    <col min="6926" max="6926" width="14.85546875" style="272" customWidth="1"/>
    <col min="6927" max="6927" width="13.85546875" style="272" customWidth="1"/>
    <col min="6928" max="7149" width="9.140625" style="272" customWidth="1"/>
    <col min="7150" max="7150" width="9.140625" style="272"/>
    <col min="7151" max="7151" width="6.5703125" style="272" customWidth="1"/>
    <col min="7152" max="7152" width="79.5703125" style="272" customWidth="1"/>
    <col min="7153" max="7153" width="23.5703125" style="272" customWidth="1"/>
    <col min="7154" max="7154" width="27.85546875" style="272" customWidth="1"/>
    <col min="7155" max="7155" width="22.28515625" style="272" customWidth="1"/>
    <col min="7156" max="7156" width="23.5703125" style="272" customWidth="1"/>
    <col min="7157" max="7157" width="39" style="272" customWidth="1"/>
    <col min="7158" max="7158" width="36.42578125" style="272" customWidth="1"/>
    <col min="7159" max="7159" width="8" style="272" customWidth="1"/>
    <col min="7160" max="7160" width="15.5703125" style="272" customWidth="1"/>
    <col min="7161" max="7161" width="17.28515625" style="272" customWidth="1"/>
    <col min="7162" max="7162" width="18.85546875" style="272" customWidth="1"/>
    <col min="7163" max="7163" width="81" style="272" customWidth="1"/>
    <col min="7164" max="7164" width="14.85546875" style="272" customWidth="1"/>
    <col min="7165" max="7165" width="15.7109375" style="272" customWidth="1"/>
    <col min="7166" max="7166" width="17.5703125" style="272" customWidth="1"/>
    <col min="7167" max="7167" width="18.42578125" style="272" customWidth="1"/>
    <col min="7168" max="7168" width="16.5703125" style="272" customWidth="1"/>
    <col min="7169" max="7169" width="17.7109375" style="272" customWidth="1"/>
    <col min="7170" max="7170" width="17.85546875" style="272" customWidth="1"/>
    <col min="7171" max="7171" width="18.42578125" style="272" customWidth="1"/>
    <col min="7172" max="7172" width="15.42578125" style="272" customWidth="1"/>
    <col min="7173" max="7173" width="14.5703125" style="272" customWidth="1"/>
    <col min="7174" max="7174" width="15" style="272" customWidth="1"/>
    <col min="7175" max="7175" width="6.7109375" style="272" customWidth="1"/>
    <col min="7176" max="7176" width="14.28515625" style="272" customWidth="1"/>
    <col min="7177" max="7177" width="17.5703125" style="272" customWidth="1"/>
    <col min="7178" max="7178" width="27.7109375" style="272" customWidth="1"/>
    <col min="7179" max="7181" width="9.140625" style="272" customWidth="1"/>
    <col min="7182" max="7182" width="14.85546875" style="272" customWidth="1"/>
    <col min="7183" max="7183" width="13.85546875" style="272" customWidth="1"/>
    <col min="7184" max="7405" width="9.140625" style="272" customWidth="1"/>
    <col min="7406" max="7406" width="9.140625" style="272"/>
    <col min="7407" max="7407" width="6.5703125" style="272" customWidth="1"/>
    <col min="7408" max="7408" width="79.5703125" style="272" customWidth="1"/>
    <col min="7409" max="7409" width="23.5703125" style="272" customWidth="1"/>
    <col min="7410" max="7410" width="27.85546875" style="272" customWidth="1"/>
    <col min="7411" max="7411" width="22.28515625" style="272" customWidth="1"/>
    <col min="7412" max="7412" width="23.5703125" style="272" customWidth="1"/>
    <col min="7413" max="7413" width="39" style="272" customWidth="1"/>
    <col min="7414" max="7414" width="36.42578125" style="272" customWidth="1"/>
    <col min="7415" max="7415" width="8" style="272" customWidth="1"/>
    <col min="7416" max="7416" width="15.5703125" style="272" customWidth="1"/>
    <col min="7417" max="7417" width="17.28515625" style="272" customWidth="1"/>
    <col min="7418" max="7418" width="18.85546875" style="272" customWidth="1"/>
    <col min="7419" max="7419" width="81" style="272" customWidth="1"/>
    <col min="7420" max="7420" width="14.85546875" style="272" customWidth="1"/>
    <col min="7421" max="7421" width="15.7109375" style="272" customWidth="1"/>
    <col min="7422" max="7422" width="17.5703125" style="272" customWidth="1"/>
    <col min="7423" max="7423" width="18.42578125" style="272" customWidth="1"/>
    <col min="7424" max="7424" width="16.5703125" style="272" customWidth="1"/>
    <col min="7425" max="7425" width="17.7109375" style="272" customWidth="1"/>
    <col min="7426" max="7426" width="17.85546875" style="272" customWidth="1"/>
    <col min="7427" max="7427" width="18.42578125" style="272" customWidth="1"/>
    <col min="7428" max="7428" width="15.42578125" style="272" customWidth="1"/>
    <col min="7429" max="7429" width="14.5703125" style="272" customWidth="1"/>
    <col min="7430" max="7430" width="15" style="272" customWidth="1"/>
    <col min="7431" max="7431" width="6.7109375" style="272" customWidth="1"/>
    <col min="7432" max="7432" width="14.28515625" style="272" customWidth="1"/>
    <col min="7433" max="7433" width="17.5703125" style="272" customWidth="1"/>
    <col min="7434" max="7434" width="27.7109375" style="272" customWidth="1"/>
    <col min="7435" max="7437" width="9.140625" style="272" customWidth="1"/>
    <col min="7438" max="7438" width="14.85546875" style="272" customWidth="1"/>
    <col min="7439" max="7439" width="13.85546875" style="272" customWidth="1"/>
    <col min="7440" max="7661" width="9.140625" style="272" customWidth="1"/>
    <col min="7662" max="7662" width="9.140625" style="272"/>
    <col min="7663" max="7663" width="6.5703125" style="272" customWidth="1"/>
    <col min="7664" max="7664" width="79.5703125" style="272" customWidth="1"/>
    <col min="7665" max="7665" width="23.5703125" style="272" customWidth="1"/>
    <col min="7666" max="7666" width="27.85546875" style="272" customWidth="1"/>
    <col min="7667" max="7667" width="22.28515625" style="272" customWidth="1"/>
    <col min="7668" max="7668" width="23.5703125" style="272" customWidth="1"/>
    <col min="7669" max="7669" width="39" style="272" customWidth="1"/>
    <col min="7670" max="7670" width="36.42578125" style="272" customWidth="1"/>
    <col min="7671" max="7671" width="8" style="272" customWidth="1"/>
    <col min="7672" max="7672" width="15.5703125" style="272" customWidth="1"/>
    <col min="7673" max="7673" width="17.28515625" style="272" customWidth="1"/>
    <col min="7674" max="7674" width="18.85546875" style="272" customWidth="1"/>
    <col min="7675" max="7675" width="81" style="272" customWidth="1"/>
    <col min="7676" max="7676" width="14.85546875" style="272" customWidth="1"/>
    <col min="7677" max="7677" width="15.7109375" style="272" customWidth="1"/>
    <col min="7678" max="7678" width="17.5703125" style="272" customWidth="1"/>
    <col min="7679" max="7679" width="18.42578125" style="272" customWidth="1"/>
    <col min="7680" max="7680" width="16.5703125" style="272" customWidth="1"/>
    <col min="7681" max="7681" width="17.7109375" style="272" customWidth="1"/>
    <col min="7682" max="7682" width="17.85546875" style="272" customWidth="1"/>
    <col min="7683" max="7683" width="18.42578125" style="272" customWidth="1"/>
    <col min="7684" max="7684" width="15.42578125" style="272" customWidth="1"/>
    <col min="7685" max="7685" width="14.5703125" style="272" customWidth="1"/>
    <col min="7686" max="7686" width="15" style="272" customWidth="1"/>
    <col min="7687" max="7687" width="6.7109375" style="272" customWidth="1"/>
    <col min="7688" max="7688" width="14.28515625" style="272" customWidth="1"/>
    <col min="7689" max="7689" width="17.5703125" style="272" customWidth="1"/>
    <col min="7690" max="7690" width="27.7109375" style="272" customWidth="1"/>
    <col min="7691" max="7693" width="9.140625" style="272" customWidth="1"/>
    <col min="7694" max="7694" width="14.85546875" style="272" customWidth="1"/>
    <col min="7695" max="7695" width="13.85546875" style="272" customWidth="1"/>
    <col min="7696" max="7917" width="9.140625" style="272" customWidth="1"/>
    <col min="7918" max="7918" width="9.140625" style="272"/>
    <col min="7919" max="7919" width="6.5703125" style="272" customWidth="1"/>
    <col min="7920" max="7920" width="79.5703125" style="272" customWidth="1"/>
    <col min="7921" max="7921" width="23.5703125" style="272" customWidth="1"/>
    <col min="7922" max="7922" width="27.85546875" style="272" customWidth="1"/>
    <col min="7923" max="7923" width="22.28515625" style="272" customWidth="1"/>
    <col min="7924" max="7924" width="23.5703125" style="272" customWidth="1"/>
    <col min="7925" max="7925" width="39" style="272" customWidth="1"/>
    <col min="7926" max="7926" width="36.42578125" style="272" customWidth="1"/>
    <col min="7927" max="7927" width="8" style="272" customWidth="1"/>
    <col min="7928" max="7928" width="15.5703125" style="272" customWidth="1"/>
    <col min="7929" max="7929" width="17.28515625" style="272" customWidth="1"/>
    <col min="7930" max="7930" width="18.85546875" style="272" customWidth="1"/>
    <col min="7931" max="7931" width="81" style="272" customWidth="1"/>
    <col min="7932" max="7932" width="14.85546875" style="272" customWidth="1"/>
    <col min="7933" max="7933" width="15.7109375" style="272" customWidth="1"/>
    <col min="7934" max="7934" width="17.5703125" style="272" customWidth="1"/>
    <col min="7935" max="7935" width="18.42578125" style="272" customWidth="1"/>
    <col min="7936" max="7936" width="16.5703125" style="272" customWidth="1"/>
    <col min="7937" max="7937" width="17.7109375" style="272" customWidth="1"/>
    <col min="7938" max="7938" width="17.85546875" style="272" customWidth="1"/>
    <col min="7939" max="7939" width="18.42578125" style="272" customWidth="1"/>
    <col min="7940" max="7940" width="15.42578125" style="272" customWidth="1"/>
    <col min="7941" max="7941" width="14.5703125" style="272" customWidth="1"/>
    <col min="7942" max="7942" width="15" style="272" customWidth="1"/>
    <col min="7943" max="7943" width="6.7109375" style="272" customWidth="1"/>
    <col min="7944" max="7944" width="14.28515625" style="272" customWidth="1"/>
    <col min="7945" max="7945" width="17.5703125" style="272" customWidth="1"/>
    <col min="7946" max="7946" width="27.7109375" style="272" customWidth="1"/>
    <col min="7947" max="7949" width="9.140625" style="272" customWidth="1"/>
    <col min="7950" max="7950" width="14.85546875" style="272" customWidth="1"/>
    <col min="7951" max="7951" width="13.85546875" style="272" customWidth="1"/>
    <col min="7952" max="8173" width="9.140625" style="272" customWidth="1"/>
    <col min="8174" max="8174" width="9.140625" style="272"/>
    <col min="8175" max="8175" width="6.5703125" style="272" customWidth="1"/>
    <col min="8176" max="8176" width="79.5703125" style="272" customWidth="1"/>
    <col min="8177" max="8177" width="23.5703125" style="272" customWidth="1"/>
    <col min="8178" max="8178" width="27.85546875" style="272" customWidth="1"/>
    <col min="8179" max="8179" width="22.28515625" style="272" customWidth="1"/>
    <col min="8180" max="8180" width="23.5703125" style="272" customWidth="1"/>
    <col min="8181" max="8181" width="39" style="272" customWidth="1"/>
    <col min="8182" max="8182" width="36.42578125" style="272" customWidth="1"/>
    <col min="8183" max="8183" width="8" style="272" customWidth="1"/>
    <col min="8184" max="8184" width="15.5703125" style="272" customWidth="1"/>
    <col min="8185" max="8185" width="17.28515625" style="272" customWidth="1"/>
    <col min="8186" max="8186" width="18.85546875" style="272" customWidth="1"/>
    <col min="8187" max="8187" width="81" style="272" customWidth="1"/>
    <col min="8188" max="8188" width="14.85546875" style="272" customWidth="1"/>
    <col min="8189" max="8189" width="15.7109375" style="272" customWidth="1"/>
    <col min="8190" max="8190" width="17.5703125" style="272" customWidth="1"/>
    <col min="8191" max="8191" width="18.42578125" style="272" customWidth="1"/>
    <col min="8192" max="8192" width="16.5703125" style="272" customWidth="1"/>
    <col min="8193" max="8193" width="17.7109375" style="272" customWidth="1"/>
    <col min="8194" max="8194" width="17.85546875" style="272" customWidth="1"/>
    <col min="8195" max="8195" width="18.42578125" style="272" customWidth="1"/>
    <col min="8196" max="8196" width="15.42578125" style="272" customWidth="1"/>
    <col min="8197" max="8197" width="14.5703125" style="272" customWidth="1"/>
    <col min="8198" max="8198" width="15" style="272" customWidth="1"/>
    <col min="8199" max="8199" width="6.7109375" style="272" customWidth="1"/>
    <col min="8200" max="8200" width="14.28515625" style="272" customWidth="1"/>
    <col min="8201" max="8201" width="17.5703125" style="272" customWidth="1"/>
    <col min="8202" max="8202" width="27.7109375" style="272" customWidth="1"/>
    <col min="8203" max="8205" width="9.140625" style="272" customWidth="1"/>
    <col min="8206" max="8206" width="14.85546875" style="272" customWidth="1"/>
    <col min="8207" max="8207" width="13.85546875" style="272" customWidth="1"/>
    <col min="8208" max="8429" width="9.140625" style="272" customWidth="1"/>
    <col min="8430" max="8430" width="9.140625" style="272"/>
    <col min="8431" max="8431" width="6.5703125" style="272" customWidth="1"/>
    <col min="8432" max="8432" width="79.5703125" style="272" customWidth="1"/>
    <col min="8433" max="8433" width="23.5703125" style="272" customWidth="1"/>
    <col min="8434" max="8434" width="27.85546875" style="272" customWidth="1"/>
    <col min="8435" max="8435" width="22.28515625" style="272" customWidth="1"/>
    <col min="8436" max="8436" width="23.5703125" style="272" customWidth="1"/>
    <col min="8437" max="8437" width="39" style="272" customWidth="1"/>
    <col min="8438" max="8438" width="36.42578125" style="272" customWidth="1"/>
    <col min="8439" max="8439" width="8" style="272" customWidth="1"/>
    <col min="8440" max="8440" width="15.5703125" style="272" customWidth="1"/>
    <col min="8441" max="8441" width="17.28515625" style="272" customWidth="1"/>
    <col min="8442" max="8442" width="18.85546875" style="272" customWidth="1"/>
    <col min="8443" max="8443" width="81" style="272" customWidth="1"/>
    <col min="8444" max="8444" width="14.85546875" style="272" customWidth="1"/>
    <col min="8445" max="8445" width="15.7109375" style="272" customWidth="1"/>
    <col min="8446" max="8446" width="17.5703125" style="272" customWidth="1"/>
    <col min="8447" max="8447" width="18.42578125" style="272" customWidth="1"/>
    <col min="8448" max="8448" width="16.5703125" style="272" customWidth="1"/>
    <col min="8449" max="8449" width="17.7109375" style="272" customWidth="1"/>
    <col min="8450" max="8450" width="17.85546875" style="272" customWidth="1"/>
    <col min="8451" max="8451" width="18.42578125" style="272" customWidth="1"/>
    <col min="8452" max="8452" width="15.42578125" style="272" customWidth="1"/>
    <col min="8453" max="8453" width="14.5703125" style="272" customWidth="1"/>
    <col min="8454" max="8454" width="15" style="272" customWidth="1"/>
    <col min="8455" max="8455" width="6.7109375" style="272" customWidth="1"/>
    <col min="8456" max="8456" width="14.28515625" style="272" customWidth="1"/>
    <col min="8457" max="8457" width="17.5703125" style="272" customWidth="1"/>
    <col min="8458" max="8458" width="27.7109375" style="272" customWidth="1"/>
    <col min="8459" max="8461" width="9.140625" style="272" customWidth="1"/>
    <col min="8462" max="8462" width="14.85546875" style="272" customWidth="1"/>
    <col min="8463" max="8463" width="13.85546875" style="272" customWidth="1"/>
    <col min="8464" max="8685" width="9.140625" style="272" customWidth="1"/>
    <col min="8686" max="8686" width="9.140625" style="272"/>
    <col min="8687" max="8687" width="6.5703125" style="272" customWidth="1"/>
    <col min="8688" max="8688" width="79.5703125" style="272" customWidth="1"/>
    <col min="8689" max="8689" width="23.5703125" style="272" customWidth="1"/>
    <col min="8690" max="8690" width="27.85546875" style="272" customWidth="1"/>
    <col min="8691" max="8691" width="22.28515625" style="272" customWidth="1"/>
    <col min="8692" max="8692" width="23.5703125" style="272" customWidth="1"/>
    <col min="8693" max="8693" width="39" style="272" customWidth="1"/>
    <col min="8694" max="8694" width="36.42578125" style="272" customWidth="1"/>
    <col min="8695" max="8695" width="8" style="272" customWidth="1"/>
    <col min="8696" max="8696" width="15.5703125" style="272" customWidth="1"/>
    <col min="8697" max="8697" width="17.28515625" style="272" customWidth="1"/>
    <col min="8698" max="8698" width="18.85546875" style="272" customWidth="1"/>
    <col min="8699" max="8699" width="81" style="272" customWidth="1"/>
    <col min="8700" max="8700" width="14.85546875" style="272" customWidth="1"/>
    <col min="8701" max="8701" width="15.7109375" style="272" customWidth="1"/>
    <col min="8702" max="8702" width="17.5703125" style="272" customWidth="1"/>
    <col min="8703" max="8703" width="18.42578125" style="272" customWidth="1"/>
    <col min="8704" max="8704" width="16.5703125" style="272" customWidth="1"/>
    <col min="8705" max="8705" width="17.7109375" style="272" customWidth="1"/>
    <col min="8706" max="8706" width="17.85546875" style="272" customWidth="1"/>
    <col min="8707" max="8707" width="18.42578125" style="272" customWidth="1"/>
    <col min="8708" max="8708" width="15.42578125" style="272" customWidth="1"/>
    <col min="8709" max="8709" width="14.5703125" style="272" customWidth="1"/>
    <col min="8710" max="8710" width="15" style="272" customWidth="1"/>
    <col min="8711" max="8711" width="6.7109375" style="272" customWidth="1"/>
    <col min="8712" max="8712" width="14.28515625" style="272" customWidth="1"/>
    <col min="8713" max="8713" width="17.5703125" style="272" customWidth="1"/>
    <col min="8714" max="8714" width="27.7109375" style="272" customWidth="1"/>
    <col min="8715" max="8717" width="9.140625" style="272" customWidth="1"/>
    <col min="8718" max="8718" width="14.85546875" style="272" customWidth="1"/>
    <col min="8719" max="8719" width="13.85546875" style="272" customWidth="1"/>
    <col min="8720" max="8941" width="9.140625" style="272" customWidth="1"/>
    <col min="8942" max="8942" width="9.140625" style="272"/>
    <col min="8943" max="8943" width="6.5703125" style="272" customWidth="1"/>
    <col min="8944" max="8944" width="79.5703125" style="272" customWidth="1"/>
    <col min="8945" max="8945" width="23.5703125" style="272" customWidth="1"/>
    <col min="8946" max="8946" width="27.85546875" style="272" customWidth="1"/>
    <col min="8947" max="8947" width="22.28515625" style="272" customWidth="1"/>
    <col min="8948" max="8948" width="23.5703125" style="272" customWidth="1"/>
    <col min="8949" max="8949" width="39" style="272" customWidth="1"/>
    <col min="8950" max="8950" width="36.42578125" style="272" customWidth="1"/>
    <col min="8951" max="8951" width="8" style="272" customWidth="1"/>
    <col min="8952" max="8952" width="15.5703125" style="272" customWidth="1"/>
    <col min="8953" max="8953" width="17.28515625" style="272" customWidth="1"/>
    <col min="8954" max="8954" width="18.85546875" style="272" customWidth="1"/>
    <col min="8955" max="8955" width="81" style="272" customWidth="1"/>
    <col min="8956" max="8956" width="14.85546875" style="272" customWidth="1"/>
    <col min="8957" max="8957" width="15.7109375" style="272" customWidth="1"/>
    <col min="8958" max="8958" width="17.5703125" style="272" customWidth="1"/>
    <col min="8959" max="8959" width="18.42578125" style="272" customWidth="1"/>
    <col min="8960" max="8960" width="16.5703125" style="272" customWidth="1"/>
    <col min="8961" max="8961" width="17.7109375" style="272" customWidth="1"/>
    <col min="8962" max="8962" width="17.85546875" style="272" customWidth="1"/>
    <col min="8963" max="8963" width="18.42578125" style="272" customWidth="1"/>
    <col min="8964" max="8964" width="15.42578125" style="272" customWidth="1"/>
    <col min="8965" max="8965" width="14.5703125" style="272" customWidth="1"/>
    <col min="8966" max="8966" width="15" style="272" customWidth="1"/>
    <col min="8967" max="8967" width="6.7109375" style="272" customWidth="1"/>
    <col min="8968" max="8968" width="14.28515625" style="272" customWidth="1"/>
    <col min="8969" max="8969" width="17.5703125" style="272" customWidth="1"/>
    <col min="8970" max="8970" width="27.7109375" style="272" customWidth="1"/>
    <col min="8971" max="8973" width="9.140625" style="272" customWidth="1"/>
    <col min="8974" max="8974" width="14.85546875" style="272" customWidth="1"/>
    <col min="8975" max="8975" width="13.85546875" style="272" customWidth="1"/>
    <col min="8976" max="9197" width="9.140625" style="272" customWidth="1"/>
    <col min="9198" max="9198" width="9.140625" style="272"/>
    <col min="9199" max="9199" width="6.5703125" style="272" customWidth="1"/>
    <col min="9200" max="9200" width="79.5703125" style="272" customWidth="1"/>
    <col min="9201" max="9201" width="23.5703125" style="272" customWidth="1"/>
    <col min="9202" max="9202" width="27.85546875" style="272" customWidth="1"/>
    <col min="9203" max="9203" width="22.28515625" style="272" customWidth="1"/>
    <col min="9204" max="9204" width="23.5703125" style="272" customWidth="1"/>
    <col min="9205" max="9205" width="39" style="272" customWidth="1"/>
    <col min="9206" max="9206" width="36.42578125" style="272" customWidth="1"/>
    <col min="9207" max="9207" width="8" style="272" customWidth="1"/>
    <col min="9208" max="9208" width="15.5703125" style="272" customWidth="1"/>
    <col min="9209" max="9209" width="17.28515625" style="272" customWidth="1"/>
    <col min="9210" max="9210" width="18.85546875" style="272" customWidth="1"/>
    <col min="9211" max="9211" width="81" style="272" customWidth="1"/>
    <col min="9212" max="9212" width="14.85546875" style="272" customWidth="1"/>
    <col min="9213" max="9213" width="15.7109375" style="272" customWidth="1"/>
    <col min="9214" max="9214" width="17.5703125" style="272" customWidth="1"/>
    <col min="9215" max="9215" width="18.42578125" style="272" customWidth="1"/>
    <col min="9216" max="9216" width="16.5703125" style="272" customWidth="1"/>
    <col min="9217" max="9217" width="17.7109375" style="272" customWidth="1"/>
    <col min="9218" max="9218" width="17.85546875" style="272" customWidth="1"/>
    <col min="9219" max="9219" width="18.42578125" style="272" customWidth="1"/>
    <col min="9220" max="9220" width="15.42578125" style="272" customWidth="1"/>
    <col min="9221" max="9221" width="14.5703125" style="272" customWidth="1"/>
    <col min="9222" max="9222" width="15" style="272" customWidth="1"/>
    <col min="9223" max="9223" width="6.7109375" style="272" customWidth="1"/>
    <col min="9224" max="9224" width="14.28515625" style="272" customWidth="1"/>
    <col min="9225" max="9225" width="17.5703125" style="272" customWidth="1"/>
    <col min="9226" max="9226" width="27.7109375" style="272" customWidth="1"/>
    <col min="9227" max="9229" width="9.140625" style="272" customWidth="1"/>
    <col min="9230" max="9230" width="14.85546875" style="272" customWidth="1"/>
    <col min="9231" max="9231" width="13.85546875" style="272" customWidth="1"/>
    <col min="9232" max="9453" width="9.140625" style="272" customWidth="1"/>
    <col min="9454" max="9454" width="9.140625" style="272"/>
    <col min="9455" max="9455" width="6.5703125" style="272" customWidth="1"/>
    <col min="9456" max="9456" width="79.5703125" style="272" customWidth="1"/>
    <col min="9457" max="9457" width="23.5703125" style="272" customWidth="1"/>
    <col min="9458" max="9458" width="27.85546875" style="272" customWidth="1"/>
    <col min="9459" max="9459" width="22.28515625" style="272" customWidth="1"/>
    <col min="9460" max="9460" width="23.5703125" style="272" customWidth="1"/>
    <col min="9461" max="9461" width="39" style="272" customWidth="1"/>
    <col min="9462" max="9462" width="36.42578125" style="272" customWidth="1"/>
    <col min="9463" max="9463" width="8" style="272" customWidth="1"/>
    <col min="9464" max="9464" width="15.5703125" style="272" customWidth="1"/>
    <col min="9465" max="9465" width="17.28515625" style="272" customWidth="1"/>
    <col min="9466" max="9466" width="18.85546875" style="272" customWidth="1"/>
    <col min="9467" max="9467" width="81" style="272" customWidth="1"/>
    <col min="9468" max="9468" width="14.85546875" style="272" customWidth="1"/>
    <col min="9469" max="9469" width="15.7109375" style="272" customWidth="1"/>
    <col min="9470" max="9470" width="17.5703125" style="272" customWidth="1"/>
    <col min="9471" max="9471" width="18.42578125" style="272" customWidth="1"/>
    <col min="9472" max="9472" width="16.5703125" style="272" customWidth="1"/>
    <col min="9473" max="9473" width="17.7109375" style="272" customWidth="1"/>
    <col min="9474" max="9474" width="17.85546875" style="272" customWidth="1"/>
    <col min="9475" max="9475" width="18.42578125" style="272" customWidth="1"/>
    <col min="9476" max="9476" width="15.42578125" style="272" customWidth="1"/>
    <col min="9477" max="9477" width="14.5703125" style="272" customWidth="1"/>
    <col min="9478" max="9478" width="15" style="272" customWidth="1"/>
    <col min="9479" max="9479" width="6.7109375" style="272" customWidth="1"/>
    <col min="9480" max="9480" width="14.28515625" style="272" customWidth="1"/>
    <col min="9481" max="9481" width="17.5703125" style="272" customWidth="1"/>
    <col min="9482" max="9482" width="27.7109375" style="272" customWidth="1"/>
    <col min="9483" max="9485" width="9.140625" style="272" customWidth="1"/>
    <col min="9486" max="9486" width="14.85546875" style="272" customWidth="1"/>
    <col min="9487" max="9487" width="13.85546875" style="272" customWidth="1"/>
    <col min="9488" max="9709" width="9.140625" style="272" customWidth="1"/>
    <col min="9710" max="9710" width="9.140625" style="272"/>
    <col min="9711" max="9711" width="6.5703125" style="272" customWidth="1"/>
    <col min="9712" max="9712" width="79.5703125" style="272" customWidth="1"/>
    <col min="9713" max="9713" width="23.5703125" style="272" customWidth="1"/>
    <col min="9714" max="9714" width="27.85546875" style="272" customWidth="1"/>
    <col min="9715" max="9715" width="22.28515625" style="272" customWidth="1"/>
    <col min="9716" max="9716" width="23.5703125" style="272" customWidth="1"/>
    <col min="9717" max="9717" width="39" style="272" customWidth="1"/>
    <col min="9718" max="9718" width="36.42578125" style="272" customWidth="1"/>
    <col min="9719" max="9719" width="8" style="272" customWidth="1"/>
    <col min="9720" max="9720" width="15.5703125" style="272" customWidth="1"/>
    <col min="9721" max="9721" width="17.28515625" style="272" customWidth="1"/>
    <col min="9722" max="9722" width="18.85546875" style="272" customWidth="1"/>
    <col min="9723" max="9723" width="81" style="272" customWidth="1"/>
    <col min="9724" max="9724" width="14.85546875" style="272" customWidth="1"/>
    <col min="9725" max="9725" width="15.7109375" style="272" customWidth="1"/>
    <col min="9726" max="9726" width="17.5703125" style="272" customWidth="1"/>
    <col min="9727" max="9727" width="18.42578125" style="272" customWidth="1"/>
    <col min="9728" max="9728" width="16.5703125" style="272" customWidth="1"/>
    <col min="9729" max="9729" width="17.7109375" style="272" customWidth="1"/>
    <col min="9730" max="9730" width="17.85546875" style="272" customWidth="1"/>
    <col min="9731" max="9731" width="18.42578125" style="272" customWidth="1"/>
    <col min="9732" max="9732" width="15.42578125" style="272" customWidth="1"/>
    <col min="9733" max="9733" width="14.5703125" style="272" customWidth="1"/>
    <col min="9734" max="9734" width="15" style="272" customWidth="1"/>
    <col min="9735" max="9735" width="6.7109375" style="272" customWidth="1"/>
    <col min="9736" max="9736" width="14.28515625" style="272" customWidth="1"/>
    <col min="9737" max="9737" width="17.5703125" style="272" customWidth="1"/>
    <col min="9738" max="9738" width="27.7109375" style="272" customWidth="1"/>
    <col min="9739" max="9741" width="9.140625" style="272" customWidth="1"/>
    <col min="9742" max="9742" width="14.85546875" style="272" customWidth="1"/>
    <col min="9743" max="9743" width="13.85546875" style="272" customWidth="1"/>
    <col min="9744" max="9965" width="9.140625" style="272" customWidth="1"/>
    <col min="9966" max="9966" width="9.140625" style="272"/>
    <col min="9967" max="9967" width="6.5703125" style="272" customWidth="1"/>
    <col min="9968" max="9968" width="79.5703125" style="272" customWidth="1"/>
    <col min="9969" max="9969" width="23.5703125" style="272" customWidth="1"/>
    <col min="9970" max="9970" width="27.85546875" style="272" customWidth="1"/>
    <col min="9971" max="9971" width="22.28515625" style="272" customWidth="1"/>
    <col min="9972" max="9972" width="23.5703125" style="272" customWidth="1"/>
    <col min="9973" max="9973" width="39" style="272" customWidth="1"/>
    <col min="9974" max="9974" width="36.42578125" style="272" customWidth="1"/>
    <col min="9975" max="9975" width="8" style="272" customWidth="1"/>
    <col min="9976" max="9976" width="15.5703125" style="272" customWidth="1"/>
    <col min="9977" max="9977" width="17.28515625" style="272" customWidth="1"/>
    <col min="9978" max="9978" width="18.85546875" style="272" customWidth="1"/>
    <col min="9979" max="9979" width="81" style="272" customWidth="1"/>
    <col min="9980" max="9980" width="14.85546875" style="272" customWidth="1"/>
    <col min="9981" max="9981" width="15.7109375" style="272" customWidth="1"/>
    <col min="9982" max="9982" width="17.5703125" style="272" customWidth="1"/>
    <col min="9983" max="9983" width="18.42578125" style="272" customWidth="1"/>
    <col min="9984" max="9984" width="16.5703125" style="272" customWidth="1"/>
    <col min="9985" max="9985" width="17.7109375" style="272" customWidth="1"/>
    <col min="9986" max="9986" width="17.85546875" style="272" customWidth="1"/>
    <col min="9987" max="9987" width="18.42578125" style="272" customWidth="1"/>
    <col min="9988" max="9988" width="15.42578125" style="272" customWidth="1"/>
    <col min="9989" max="9989" width="14.5703125" style="272" customWidth="1"/>
    <col min="9990" max="9990" width="15" style="272" customWidth="1"/>
    <col min="9991" max="9991" width="6.7109375" style="272" customWidth="1"/>
    <col min="9992" max="9992" width="14.28515625" style="272" customWidth="1"/>
    <col min="9993" max="9993" width="17.5703125" style="272" customWidth="1"/>
    <col min="9994" max="9994" width="27.7109375" style="272" customWidth="1"/>
    <col min="9995" max="9997" width="9.140625" style="272" customWidth="1"/>
    <col min="9998" max="9998" width="14.85546875" style="272" customWidth="1"/>
    <col min="9999" max="9999" width="13.85546875" style="272" customWidth="1"/>
    <col min="10000" max="10221" width="9.140625" style="272" customWidth="1"/>
    <col min="10222" max="10222" width="9.140625" style="272"/>
    <col min="10223" max="10223" width="6.5703125" style="272" customWidth="1"/>
    <col min="10224" max="10224" width="79.5703125" style="272" customWidth="1"/>
    <col min="10225" max="10225" width="23.5703125" style="272" customWidth="1"/>
    <col min="10226" max="10226" width="27.85546875" style="272" customWidth="1"/>
    <col min="10227" max="10227" width="22.28515625" style="272" customWidth="1"/>
    <col min="10228" max="10228" width="23.5703125" style="272" customWidth="1"/>
    <col min="10229" max="10229" width="39" style="272" customWidth="1"/>
    <col min="10230" max="10230" width="36.42578125" style="272" customWidth="1"/>
    <col min="10231" max="10231" width="8" style="272" customWidth="1"/>
    <col min="10232" max="10232" width="15.5703125" style="272" customWidth="1"/>
    <col min="10233" max="10233" width="17.28515625" style="272" customWidth="1"/>
    <col min="10234" max="10234" width="18.85546875" style="272" customWidth="1"/>
    <col min="10235" max="10235" width="81" style="272" customWidth="1"/>
    <col min="10236" max="10236" width="14.85546875" style="272" customWidth="1"/>
    <col min="10237" max="10237" width="15.7109375" style="272" customWidth="1"/>
    <col min="10238" max="10238" width="17.5703125" style="272" customWidth="1"/>
    <col min="10239" max="10239" width="18.42578125" style="272" customWidth="1"/>
    <col min="10240" max="10240" width="16.5703125" style="272" customWidth="1"/>
    <col min="10241" max="10241" width="17.7109375" style="272" customWidth="1"/>
    <col min="10242" max="10242" width="17.85546875" style="272" customWidth="1"/>
    <col min="10243" max="10243" width="18.42578125" style="272" customWidth="1"/>
    <col min="10244" max="10244" width="15.42578125" style="272" customWidth="1"/>
    <col min="10245" max="10245" width="14.5703125" style="272" customWidth="1"/>
    <col min="10246" max="10246" width="15" style="272" customWidth="1"/>
    <col min="10247" max="10247" width="6.7109375" style="272" customWidth="1"/>
    <col min="10248" max="10248" width="14.28515625" style="272" customWidth="1"/>
    <col min="10249" max="10249" width="17.5703125" style="272" customWidth="1"/>
    <col min="10250" max="10250" width="27.7109375" style="272" customWidth="1"/>
    <col min="10251" max="10253" width="9.140625" style="272" customWidth="1"/>
    <col min="10254" max="10254" width="14.85546875" style="272" customWidth="1"/>
    <col min="10255" max="10255" width="13.85546875" style="272" customWidth="1"/>
    <col min="10256" max="10477" width="9.140625" style="272" customWidth="1"/>
    <col min="10478" max="10478" width="9.140625" style="272"/>
    <col min="10479" max="10479" width="6.5703125" style="272" customWidth="1"/>
    <col min="10480" max="10480" width="79.5703125" style="272" customWidth="1"/>
    <col min="10481" max="10481" width="23.5703125" style="272" customWidth="1"/>
    <col min="10482" max="10482" width="27.85546875" style="272" customWidth="1"/>
    <col min="10483" max="10483" width="22.28515625" style="272" customWidth="1"/>
    <col min="10484" max="10484" width="23.5703125" style="272" customWidth="1"/>
    <col min="10485" max="10485" width="39" style="272" customWidth="1"/>
    <col min="10486" max="10486" width="36.42578125" style="272" customWidth="1"/>
    <col min="10487" max="10487" width="8" style="272" customWidth="1"/>
    <col min="10488" max="10488" width="15.5703125" style="272" customWidth="1"/>
    <col min="10489" max="10489" width="17.28515625" style="272" customWidth="1"/>
    <col min="10490" max="10490" width="18.85546875" style="272" customWidth="1"/>
    <col min="10491" max="10491" width="81" style="272" customWidth="1"/>
    <col min="10492" max="10492" width="14.85546875" style="272" customWidth="1"/>
    <col min="10493" max="10493" width="15.7109375" style="272" customWidth="1"/>
    <col min="10494" max="10494" width="17.5703125" style="272" customWidth="1"/>
    <col min="10495" max="10495" width="18.42578125" style="272" customWidth="1"/>
    <col min="10496" max="10496" width="16.5703125" style="272" customWidth="1"/>
    <col min="10497" max="10497" width="17.7109375" style="272" customWidth="1"/>
    <col min="10498" max="10498" width="17.85546875" style="272" customWidth="1"/>
    <col min="10499" max="10499" width="18.42578125" style="272" customWidth="1"/>
    <col min="10500" max="10500" width="15.42578125" style="272" customWidth="1"/>
    <col min="10501" max="10501" width="14.5703125" style="272" customWidth="1"/>
    <col min="10502" max="10502" width="15" style="272" customWidth="1"/>
    <col min="10503" max="10503" width="6.7109375" style="272" customWidth="1"/>
    <col min="10504" max="10504" width="14.28515625" style="272" customWidth="1"/>
    <col min="10505" max="10505" width="17.5703125" style="272" customWidth="1"/>
    <col min="10506" max="10506" width="27.7109375" style="272" customWidth="1"/>
    <col min="10507" max="10509" width="9.140625" style="272" customWidth="1"/>
    <col min="10510" max="10510" width="14.85546875" style="272" customWidth="1"/>
    <col min="10511" max="10511" width="13.85546875" style="272" customWidth="1"/>
    <col min="10512" max="10733" width="9.140625" style="272" customWidth="1"/>
    <col min="10734" max="10734" width="9.140625" style="272"/>
    <col min="10735" max="10735" width="6.5703125" style="272" customWidth="1"/>
    <col min="10736" max="10736" width="79.5703125" style="272" customWidth="1"/>
    <col min="10737" max="10737" width="23.5703125" style="272" customWidth="1"/>
    <col min="10738" max="10738" width="27.85546875" style="272" customWidth="1"/>
    <col min="10739" max="10739" width="22.28515625" style="272" customWidth="1"/>
    <col min="10740" max="10740" width="23.5703125" style="272" customWidth="1"/>
    <col min="10741" max="10741" width="39" style="272" customWidth="1"/>
    <col min="10742" max="10742" width="36.42578125" style="272" customWidth="1"/>
    <col min="10743" max="10743" width="8" style="272" customWidth="1"/>
    <col min="10744" max="10744" width="15.5703125" style="272" customWidth="1"/>
    <col min="10745" max="10745" width="17.28515625" style="272" customWidth="1"/>
    <col min="10746" max="10746" width="18.85546875" style="272" customWidth="1"/>
    <col min="10747" max="10747" width="81" style="272" customWidth="1"/>
    <col min="10748" max="10748" width="14.85546875" style="272" customWidth="1"/>
    <col min="10749" max="10749" width="15.7109375" style="272" customWidth="1"/>
    <col min="10750" max="10750" width="17.5703125" style="272" customWidth="1"/>
    <col min="10751" max="10751" width="18.42578125" style="272" customWidth="1"/>
    <col min="10752" max="10752" width="16.5703125" style="272" customWidth="1"/>
    <col min="10753" max="10753" width="17.7109375" style="272" customWidth="1"/>
    <col min="10754" max="10754" width="17.85546875" style="272" customWidth="1"/>
    <col min="10755" max="10755" width="18.42578125" style="272" customWidth="1"/>
    <col min="10756" max="10756" width="15.42578125" style="272" customWidth="1"/>
    <col min="10757" max="10757" width="14.5703125" style="272" customWidth="1"/>
    <col min="10758" max="10758" width="15" style="272" customWidth="1"/>
    <col min="10759" max="10759" width="6.7109375" style="272" customWidth="1"/>
    <col min="10760" max="10760" width="14.28515625" style="272" customWidth="1"/>
    <col min="10761" max="10761" width="17.5703125" style="272" customWidth="1"/>
    <col min="10762" max="10762" width="27.7109375" style="272" customWidth="1"/>
    <col min="10763" max="10765" width="9.140625" style="272" customWidth="1"/>
    <col min="10766" max="10766" width="14.85546875" style="272" customWidth="1"/>
    <col min="10767" max="10767" width="13.85546875" style="272" customWidth="1"/>
    <col min="10768" max="10989" width="9.140625" style="272" customWidth="1"/>
    <col min="10990" max="10990" width="9.140625" style="272"/>
    <col min="10991" max="10991" width="6.5703125" style="272" customWidth="1"/>
    <col min="10992" max="10992" width="79.5703125" style="272" customWidth="1"/>
    <col min="10993" max="10993" width="23.5703125" style="272" customWidth="1"/>
    <col min="10994" max="10994" width="27.85546875" style="272" customWidth="1"/>
    <col min="10995" max="10995" width="22.28515625" style="272" customWidth="1"/>
    <col min="10996" max="10996" width="23.5703125" style="272" customWidth="1"/>
    <col min="10997" max="10997" width="39" style="272" customWidth="1"/>
    <col min="10998" max="10998" width="36.42578125" style="272" customWidth="1"/>
    <col min="10999" max="10999" width="8" style="272" customWidth="1"/>
    <col min="11000" max="11000" width="15.5703125" style="272" customWidth="1"/>
    <col min="11001" max="11001" width="17.28515625" style="272" customWidth="1"/>
    <col min="11002" max="11002" width="18.85546875" style="272" customWidth="1"/>
    <col min="11003" max="11003" width="81" style="272" customWidth="1"/>
    <col min="11004" max="11004" width="14.85546875" style="272" customWidth="1"/>
    <col min="11005" max="11005" width="15.7109375" style="272" customWidth="1"/>
    <col min="11006" max="11006" width="17.5703125" style="272" customWidth="1"/>
    <col min="11007" max="11007" width="18.42578125" style="272" customWidth="1"/>
    <col min="11008" max="11008" width="16.5703125" style="272" customWidth="1"/>
    <col min="11009" max="11009" width="17.7109375" style="272" customWidth="1"/>
    <col min="11010" max="11010" width="17.85546875" style="272" customWidth="1"/>
    <col min="11011" max="11011" width="18.42578125" style="272" customWidth="1"/>
    <col min="11012" max="11012" width="15.42578125" style="272" customWidth="1"/>
    <col min="11013" max="11013" width="14.5703125" style="272" customWidth="1"/>
    <col min="11014" max="11014" width="15" style="272" customWidth="1"/>
    <col min="11015" max="11015" width="6.7109375" style="272" customWidth="1"/>
    <col min="11016" max="11016" width="14.28515625" style="272" customWidth="1"/>
    <col min="11017" max="11017" width="17.5703125" style="272" customWidth="1"/>
    <col min="11018" max="11018" width="27.7109375" style="272" customWidth="1"/>
    <col min="11019" max="11021" width="9.140625" style="272" customWidth="1"/>
    <col min="11022" max="11022" width="14.85546875" style="272" customWidth="1"/>
    <col min="11023" max="11023" width="13.85546875" style="272" customWidth="1"/>
    <col min="11024" max="11245" width="9.140625" style="272" customWidth="1"/>
    <col min="11246" max="11246" width="9.140625" style="272"/>
    <col min="11247" max="11247" width="6.5703125" style="272" customWidth="1"/>
    <col min="11248" max="11248" width="79.5703125" style="272" customWidth="1"/>
    <col min="11249" max="11249" width="23.5703125" style="272" customWidth="1"/>
    <col min="11250" max="11250" width="27.85546875" style="272" customWidth="1"/>
    <col min="11251" max="11251" width="22.28515625" style="272" customWidth="1"/>
    <col min="11252" max="11252" width="23.5703125" style="272" customWidth="1"/>
    <col min="11253" max="11253" width="39" style="272" customWidth="1"/>
    <col min="11254" max="11254" width="36.42578125" style="272" customWidth="1"/>
    <col min="11255" max="11255" width="8" style="272" customWidth="1"/>
    <col min="11256" max="11256" width="15.5703125" style="272" customWidth="1"/>
    <col min="11257" max="11257" width="17.28515625" style="272" customWidth="1"/>
    <col min="11258" max="11258" width="18.85546875" style="272" customWidth="1"/>
    <col min="11259" max="11259" width="81" style="272" customWidth="1"/>
    <col min="11260" max="11260" width="14.85546875" style="272" customWidth="1"/>
    <col min="11261" max="11261" width="15.7109375" style="272" customWidth="1"/>
    <col min="11262" max="11262" width="17.5703125" style="272" customWidth="1"/>
    <col min="11263" max="11263" width="18.42578125" style="272" customWidth="1"/>
    <col min="11264" max="11264" width="16.5703125" style="272" customWidth="1"/>
    <col min="11265" max="11265" width="17.7109375" style="272" customWidth="1"/>
    <col min="11266" max="11266" width="17.85546875" style="272" customWidth="1"/>
    <col min="11267" max="11267" width="18.42578125" style="272" customWidth="1"/>
    <col min="11268" max="11268" width="15.42578125" style="272" customWidth="1"/>
    <col min="11269" max="11269" width="14.5703125" style="272" customWidth="1"/>
    <col min="11270" max="11270" width="15" style="272" customWidth="1"/>
    <col min="11271" max="11271" width="6.7109375" style="272" customWidth="1"/>
    <col min="11272" max="11272" width="14.28515625" style="272" customWidth="1"/>
    <col min="11273" max="11273" width="17.5703125" style="272" customWidth="1"/>
    <col min="11274" max="11274" width="27.7109375" style="272" customWidth="1"/>
    <col min="11275" max="11277" width="9.140625" style="272" customWidth="1"/>
    <col min="11278" max="11278" width="14.85546875" style="272" customWidth="1"/>
    <col min="11279" max="11279" width="13.85546875" style="272" customWidth="1"/>
    <col min="11280" max="11501" width="9.140625" style="272" customWidth="1"/>
    <col min="11502" max="11502" width="9.140625" style="272"/>
    <col min="11503" max="11503" width="6.5703125" style="272" customWidth="1"/>
    <col min="11504" max="11504" width="79.5703125" style="272" customWidth="1"/>
    <col min="11505" max="11505" width="23.5703125" style="272" customWidth="1"/>
    <col min="11506" max="11506" width="27.85546875" style="272" customWidth="1"/>
    <col min="11507" max="11507" width="22.28515625" style="272" customWidth="1"/>
    <col min="11508" max="11508" width="23.5703125" style="272" customWidth="1"/>
    <col min="11509" max="11509" width="39" style="272" customWidth="1"/>
    <col min="11510" max="11510" width="36.42578125" style="272" customWidth="1"/>
    <col min="11511" max="11511" width="8" style="272" customWidth="1"/>
    <col min="11512" max="11512" width="15.5703125" style="272" customWidth="1"/>
    <col min="11513" max="11513" width="17.28515625" style="272" customWidth="1"/>
    <col min="11514" max="11514" width="18.85546875" style="272" customWidth="1"/>
    <col min="11515" max="11515" width="81" style="272" customWidth="1"/>
    <col min="11516" max="11516" width="14.85546875" style="272" customWidth="1"/>
    <col min="11517" max="11517" width="15.7109375" style="272" customWidth="1"/>
    <col min="11518" max="11518" width="17.5703125" style="272" customWidth="1"/>
    <col min="11519" max="11519" width="18.42578125" style="272" customWidth="1"/>
    <col min="11520" max="11520" width="16.5703125" style="272" customWidth="1"/>
    <col min="11521" max="11521" width="17.7109375" style="272" customWidth="1"/>
    <col min="11522" max="11522" width="17.85546875" style="272" customWidth="1"/>
    <col min="11523" max="11523" width="18.42578125" style="272" customWidth="1"/>
    <col min="11524" max="11524" width="15.42578125" style="272" customWidth="1"/>
    <col min="11525" max="11525" width="14.5703125" style="272" customWidth="1"/>
    <col min="11526" max="11526" width="15" style="272" customWidth="1"/>
    <col min="11527" max="11527" width="6.7109375" style="272" customWidth="1"/>
    <col min="11528" max="11528" width="14.28515625" style="272" customWidth="1"/>
    <col min="11529" max="11529" width="17.5703125" style="272" customWidth="1"/>
    <col min="11530" max="11530" width="27.7109375" style="272" customWidth="1"/>
    <col min="11531" max="11533" width="9.140625" style="272" customWidth="1"/>
    <col min="11534" max="11534" width="14.85546875" style="272" customWidth="1"/>
    <col min="11535" max="11535" width="13.85546875" style="272" customWidth="1"/>
    <col min="11536" max="11757" width="9.140625" style="272" customWidth="1"/>
    <col min="11758" max="11758" width="9.140625" style="272"/>
    <col min="11759" max="11759" width="6.5703125" style="272" customWidth="1"/>
    <col min="11760" max="11760" width="79.5703125" style="272" customWidth="1"/>
    <col min="11761" max="11761" width="23.5703125" style="272" customWidth="1"/>
    <col min="11762" max="11762" width="27.85546875" style="272" customWidth="1"/>
    <col min="11763" max="11763" width="22.28515625" style="272" customWidth="1"/>
    <col min="11764" max="11764" width="23.5703125" style="272" customWidth="1"/>
    <col min="11765" max="11765" width="39" style="272" customWidth="1"/>
    <col min="11766" max="11766" width="36.42578125" style="272" customWidth="1"/>
    <col min="11767" max="11767" width="8" style="272" customWidth="1"/>
    <col min="11768" max="11768" width="15.5703125" style="272" customWidth="1"/>
    <col min="11769" max="11769" width="17.28515625" style="272" customWidth="1"/>
    <col min="11770" max="11770" width="18.85546875" style="272" customWidth="1"/>
    <col min="11771" max="11771" width="81" style="272" customWidth="1"/>
    <col min="11772" max="11772" width="14.85546875" style="272" customWidth="1"/>
    <col min="11773" max="11773" width="15.7109375" style="272" customWidth="1"/>
    <col min="11774" max="11774" width="17.5703125" style="272" customWidth="1"/>
    <col min="11775" max="11775" width="18.42578125" style="272" customWidth="1"/>
    <col min="11776" max="11776" width="16.5703125" style="272" customWidth="1"/>
    <col min="11777" max="11777" width="17.7109375" style="272" customWidth="1"/>
    <col min="11778" max="11778" width="17.85546875" style="272" customWidth="1"/>
    <col min="11779" max="11779" width="18.42578125" style="272" customWidth="1"/>
    <col min="11780" max="11780" width="15.42578125" style="272" customWidth="1"/>
    <col min="11781" max="11781" width="14.5703125" style="272" customWidth="1"/>
    <col min="11782" max="11782" width="15" style="272" customWidth="1"/>
    <col min="11783" max="11783" width="6.7109375" style="272" customWidth="1"/>
    <col min="11784" max="11784" width="14.28515625" style="272" customWidth="1"/>
    <col min="11785" max="11785" width="17.5703125" style="272" customWidth="1"/>
    <col min="11786" max="11786" width="27.7109375" style="272" customWidth="1"/>
    <col min="11787" max="11789" width="9.140625" style="272" customWidth="1"/>
    <col min="11790" max="11790" width="14.85546875" style="272" customWidth="1"/>
    <col min="11791" max="11791" width="13.85546875" style="272" customWidth="1"/>
    <col min="11792" max="12013" width="9.140625" style="272" customWidth="1"/>
    <col min="12014" max="12014" width="9.140625" style="272"/>
    <col min="12015" max="12015" width="6.5703125" style="272" customWidth="1"/>
    <col min="12016" max="12016" width="79.5703125" style="272" customWidth="1"/>
    <col min="12017" max="12017" width="23.5703125" style="272" customWidth="1"/>
    <col min="12018" max="12018" width="27.85546875" style="272" customWidth="1"/>
    <col min="12019" max="12019" width="22.28515625" style="272" customWidth="1"/>
    <col min="12020" max="12020" width="23.5703125" style="272" customWidth="1"/>
    <col min="12021" max="12021" width="39" style="272" customWidth="1"/>
    <col min="12022" max="12022" width="36.42578125" style="272" customWidth="1"/>
    <col min="12023" max="12023" width="8" style="272" customWidth="1"/>
    <col min="12024" max="12024" width="15.5703125" style="272" customWidth="1"/>
    <col min="12025" max="12025" width="17.28515625" style="272" customWidth="1"/>
    <col min="12026" max="12026" width="18.85546875" style="272" customWidth="1"/>
    <col min="12027" max="12027" width="81" style="272" customWidth="1"/>
    <col min="12028" max="12028" width="14.85546875" style="272" customWidth="1"/>
    <col min="12029" max="12029" width="15.7109375" style="272" customWidth="1"/>
    <col min="12030" max="12030" width="17.5703125" style="272" customWidth="1"/>
    <col min="12031" max="12031" width="18.42578125" style="272" customWidth="1"/>
    <col min="12032" max="12032" width="16.5703125" style="272" customWidth="1"/>
    <col min="12033" max="12033" width="17.7109375" style="272" customWidth="1"/>
    <col min="12034" max="12034" width="17.85546875" style="272" customWidth="1"/>
    <col min="12035" max="12035" width="18.42578125" style="272" customWidth="1"/>
    <col min="12036" max="12036" width="15.42578125" style="272" customWidth="1"/>
    <col min="12037" max="12037" width="14.5703125" style="272" customWidth="1"/>
    <col min="12038" max="12038" width="15" style="272" customWidth="1"/>
    <col min="12039" max="12039" width="6.7109375" style="272" customWidth="1"/>
    <col min="12040" max="12040" width="14.28515625" style="272" customWidth="1"/>
    <col min="12041" max="12041" width="17.5703125" style="272" customWidth="1"/>
    <col min="12042" max="12042" width="27.7109375" style="272" customWidth="1"/>
    <col min="12043" max="12045" width="9.140625" style="272" customWidth="1"/>
    <col min="12046" max="12046" width="14.85546875" style="272" customWidth="1"/>
    <col min="12047" max="12047" width="13.85546875" style="272" customWidth="1"/>
    <col min="12048" max="12269" width="9.140625" style="272" customWidth="1"/>
    <col min="12270" max="12270" width="9.140625" style="272"/>
    <col min="12271" max="12271" width="6.5703125" style="272" customWidth="1"/>
    <col min="12272" max="12272" width="79.5703125" style="272" customWidth="1"/>
    <col min="12273" max="12273" width="23.5703125" style="272" customWidth="1"/>
    <col min="12274" max="12274" width="27.85546875" style="272" customWidth="1"/>
    <col min="12275" max="12275" width="22.28515625" style="272" customWidth="1"/>
    <col min="12276" max="12276" width="23.5703125" style="272" customWidth="1"/>
    <col min="12277" max="12277" width="39" style="272" customWidth="1"/>
    <col min="12278" max="12278" width="36.42578125" style="272" customWidth="1"/>
    <col min="12279" max="12279" width="8" style="272" customWidth="1"/>
    <col min="12280" max="12280" width="15.5703125" style="272" customWidth="1"/>
    <col min="12281" max="12281" width="17.28515625" style="272" customWidth="1"/>
    <col min="12282" max="12282" width="18.85546875" style="272" customWidth="1"/>
    <col min="12283" max="12283" width="81" style="272" customWidth="1"/>
    <col min="12284" max="12284" width="14.85546875" style="272" customWidth="1"/>
    <col min="12285" max="12285" width="15.7109375" style="272" customWidth="1"/>
    <col min="12286" max="12286" width="17.5703125" style="272" customWidth="1"/>
    <col min="12287" max="12287" width="18.42578125" style="272" customWidth="1"/>
    <col min="12288" max="12288" width="16.5703125" style="272" customWidth="1"/>
    <col min="12289" max="12289" width="17.7109375" style="272" customWidth="1"/>
    <col min="12290" max="12290" width="17.85546875" style="272" customWidth="1"/>
    <col min="12291" max="12291" width="18.42578125" style="272" customWidth="1"/>
    <col min="12292" max="12292" width="15.42578125" style="272" customWidth="1"/>
    <col min="12293" max="12293" width="14.5703125" style="272" customWidth="1"/>
    <col min="12294" max="12294" width="15" style="272" customWidth="1"/>
    <col min="12295" max="12295" width="6.7109375" style="272" customWidth="1"/>
    <col min="12296" max="12296" width="14.28515625" style="272" customWidth="1"/>
    <col min="12297" max="12297" width="17.5703125" style="272" customWidth="1"/>
    <col min="12298" max="12298" width="27.7109375" style="272" customWidth="1"/>
    <col min="12299" max="12301" width="9.140625" style="272" customWidth="1"/>
    <col min="12302" max="12302" width="14.85546875" style="272" customWidth="1"/>
    <col min="12303" max="12303" width="13.85546875" style="272" customWidth="1"/>
    <col min="12304" max="12525" width="9.140625" style="272" customWidth="1"/>
    <col min="12526" max="12526" width="9.140625" style="272"/>
    <col min="12527" max="12527" width="6.5703125" style="272" customWidth="1"/>
    <col min="12528" max="12528" width="79.5703125" style="272" customWidth="1"/>
    <col min="12529" max="12529" width="23.5703125" style="272" customWidth="1"/>
    <col min="12530" max="12530" width="27.85546875" style="272" customWidth="1"/>
    <col min="12531" max="12531" width="22.28515625" style="272" customWidth="1"/>
    <col min="12532" max="12532" width="23.5703125" style="272" customWidth="1"/>
    <col min="12533" max="12533" width="39" style="272" customWidth="1"/>
    <col min="12534" max="12534" width="36.42578125" style="272" customWidth="1"/>
    <col min="12535" max="12535" width="8" style="272" customWidth="1"/>
    <col min="12536" max="12536" width="15.5703125" style="272" customWidth="1"/>
    <col min="12537" max="12537" width="17.28515625" style="272" customWidth="1"/>
    <col min="12538" max="12538" width="18.85546875" style="272" customWidth="1"/>
    <col min="12539" max="12539" width="81" style="272" customWidth="1"/>
    <col min="12540" max="12540" width="14.85546875" style="272" customWidth="1"/>
    <col min="12541" max="12541" width="15.7109375" style="272" customWidth="1"/>
    <col min="12542" max="12542" width="17.5703125" style="272" customWidth="1"/>
    <col min="12543" max="12543" width="18.42578125" style="272" customWidth="1"/>
    <col min="12544" max="12544" width="16.5703125" style="272" customWidth="1"/>
    <col min="12545" max="12545" width="17.7109375" style="272" customWidth="1"/>
    <col min="12546" max="12546" width="17.85546875" style="272" customWidth="1"/>
    <col min="12547" max="12547" width="18.42578125" style="272" customWidth="1"/>
    <col min="12548" max="12548" width="15.42578125" style="272" customWidth="1"/>
    <col min="12549" max="12549" width="14.5703125" style="272" customWidth="1"/>
    <col min="12550" max="12550" width="15" style="272" customWidth="1"/>
    <col min="12551" max="12551" width="6.7109375" style="272" customWidth="1"/>
    <col min="12552" max="12552" width="14.28515625" style="272" customWidth="1"/>
    <col min="12553" max="12553" width="17.5703125" style="272" customWidth="1"/>
    <col min="12554" max="12554" width="27.7109375" style="272" customWidth="1"/>
    <col min="12555" max="12557" width="9.140625" style="272" customWidth="1"/>
    <col min="12558" max="12558" width="14.85546875" style="272" customWidth="1"/>
    <col min="12559" max="12559" width="13.85546875" style="272" customWidth="1"/>
    <col min="12560" max="12781" width="9.140625" style="272" customWidth="1"/>
    <col min="12782" max="12782" width="9.140625" style="272"/>
    <col min="12783" max="12783" width="6.5703125" style="272" customWidth="1"/>
    <col min="12784" max="12784" width="79.5703125" style="272" customWidth="1"/>
    <col min="12785" max="12785" width="23.5703125" style="272" customWidth="1"/>
    <col min="12786" max="12786" width="27.85546875" style="272" customWidth="1"/>
    <col min="12787" max="12787" width="22.28515625" style="272" customWidth="1"/>
    <col min="12788" max="12788" width="23.5703125" style="272" customWidth="1"/>
    <col min="12789" max="12789" width="39" style="272" customWidth="1"/>
    <col min="12790" max="12790" width="36.42578125" style="272" customWidth="1"/>
    <col min="12791" max="12791" width="8" style="272" customWidth="1"/>
    <col min="12792" max="12792" width="15.5703125" style="272" customWidth="1"/>
    <col min="12793" max="12793" width="17.28515625" style="272" customWidth="1"/>
    <col min="12794" max="12794" width="18.85546875" style="272" customWidth="1"/>
    <col min="12795" max="12795" width="81" style="272" customWidth="1"/>
    <col min="12796" max="12796" width="14.85546875" style="272" customWidth="1"/>
    <col min="12797" max="12797" width="15.7109375" style="272" customWidth="1"/>
    <col min="12798" max="12798" width="17.5703125" style="272" customWidth="1"/>
    <col min="12799" max="12799" width="18.42578125" style="272" customWidth="1"/>
    <col min="12800" max="12800" width="16.5703125" style="272" customWidth="1"/>
    <col min="12801" max="12801" width="17.7109375" style="272" customWidth="1"/>
    <col min="12802" max="12802" width="17.85546875" style="272" customWidth="1"/>
    <col min="12803" max="12803" width="18.42578125" style="272" customWidth="1"/>
    <col min="12804" max="12804" width="15.42578125" style="272" customWidth="1"/>
    <col min="12805" max="12805" width="14.5703125" style="272" customWidth="1"/>
    <col min="12806" max="12806" width="15" style="272" customWidth="1"/>
    <col min="12807" max="12807" width="6.7109375" style="272" customWidth="1"/>
    <col min="12808" max="12808" width="14.28515625" style="272" customWidth="1"/>
    <col min="12809" max="12809" width="17.5703125" style="272" customWidth="1"/>
    <col min="12810" max="12810" width="27.7109375" style="272" customWidth="1"/>
    <col min="12811" max="12813" width="9.140625" style="272" customWidth="1"/>
    <col min="12814" max="12814" width="14.85546875" style="272" customWidth="1"/>
    <col min="12815" max="12815" width="13.85546875" style="272" customWidth="1"/>
    <col min="12816" max="13037" width="9.140625" style="272" customWidth="1"/>
    <col min="13038" max="13038" width="9.140625" style="272"/>
    <col min="13039" max="13039" width="6.5703125" style="272" customWidth="1"/>
    <col min="13040" max="13040" width="79.5703125" style="272" customWidth="1"/>
    <col min="13041" max="13041" width="23.5703125" style="272" customWidth="1"/>
    <col min="13042" max="13042" width="27.85546875" style="272" customWidth="1"/>
    <col min="13043" max="13043" width="22.28515625" style="272" customWidth="1"/>
    <col min="13044" max="13044" width="23.5703125" style="272" customWidth="1"/>
    <col min="13045" max="13045" width="39" style="272" customWidth="1"/>
    <col min="13046" max="13046" width="36.42578125" style="272" customWidth="1"/>
    <col min="13047" max="13047" width="8" style="272" customWidth="1"/>
    <col min="13048" max="13048" width="15.5703125" style="272" customWidth="1"/>
    <col min="13049" max="13049" width="17.28515625" style="272" customWidth="1"/>
    <col min="13050" max="13050" width="18.85546875" style="272" customWidth="1"/>
    <col min="13051" max="13051" width="81" style="272" customWidth="1"/>
    <col min="13052" max="13052" width="14.85546875" style="272" customWidth="1"/>
    <col min="13053" max="13053" width="15.7109375" style="272" customWidth="1"/>
    <col min="13054" max="13054" width="17.5703125" style="272" customWidth="1"/>
    <col min="13055" max="13055" width="18.42578125" style="272" customWidth="1"/>
    <col min="13056" max="13056" width="16.5703125" style="272" customWidth="1"/>
    <col min="13057" max="13057" width="17.7109375" style="272" customWidth="1"/>
    <col min="13058" max="13058" width="17.85546875" style="272" customWidth="1"/>
    <col min="13059" max="13059" width="18.42578125" style="272" customWidth="1"/>
    <col min="13060" max="13060" width="15.42578125" style="272" customWidth="1"/>
    <col min="13061" max="13061" width="14.5703125" style="272" customWidth="1"/>
    <col min="13062" max="13062" width="15" style="272" customWidth="1"/>
    <col min="13063" max="13063" width="6.7109375" style="272" customWidth="1"/>
    <col min="13064" max="13064" width="14.28515625" style="272" customWidth="1"/>
    <col min="13065" max="13065" width="17.5703125" style="272" customWidth="1"/>
    <col min="13066" max="13066" width="27.7109375" style="272" customWidth="1"/>
    <col min="13067" max="13069" width="9.140625" style="272" customWidth="1"/>
    <col min="13070" max="13070" width="14.85546875" style="272" customWidth="1"/>
    <col min="13071" max="13071" width="13.85546875" style="272" customWidth="1"/>
    <col min="13072" max="13293" width="9.140625" style="272" customWidth="1"/>
    <col min="13294" max="13294" width="9.140625" style="272"/>
    <col min="13295" max="13295" width="6.5703125" style="272" customWidth="1"/>
    <col min="13296" max="13296" width="79.5703125" style="272" customWidth="1"/>
    <col min="13297" max="13297" width="23.5703125" style="272" customWidth="1"/>
    <col min="13298" max="13298" width="27.85546875" style="272" customWidth="1"/>
    <col min="13299" max="13299" width="22.28515625" style="272" customWidth="1"/>
    <col min="13300" max="13300" width="23.5703125" style="272" customWidth="1"/>
    <col min="13301" max="13301" width="39" style="272" customWidth="1"/>
    <col min="13302" max="13302" width="36.42578125" style="272" customWidth="1"/>
    <col min="13303" max="13303" width="8" style="272" customWidth="1"/>
    <col min="13304" max="13304" width="15.5703125" style="272" customWidth="1"/>
    <col min="13305" max="13305" width="17.28515625" style="272" customWidth="1"/>
    <col min="13306" max="13306" width="18.85546875" style="272" customWidth="1"/>
    <col min="13307" max="13307" width="81" style="272" customWidth="1"/>
    <col min="13308" max="13308" width="14.85546875" style="272" customWidth="1"/>
    <col min="13309" max="13309" width="15.7109375" style="272" customWidth="1"/>
    <col min="13310" max="13310" width="17.5703125" style="272" customWidth="1"/>
    <col min="13311" max="13311" width="18.42578125" style="272" customWidth="1"/>
    <col min="13312" max="13312" width="16.5703125" style="272" customWidth="1"/>
    <col min="13313" max="13313" width="17.7109375" style="272" customWidth="1"/>
    <col min="13314" max="13314" width="17.85546875" style="272" customWidth="1"/>
    <col min="13315" max="13315" width="18.42578125" style="272" customWidth="1"/>
    <col min="13316" max="13316" width="15.42578125" style="272" customWidth="1"/>
    <col min="13317" max="13317" width="14.5703125" style="272" customWidth="1"/>
    <col min="13318" max="13318" width="15" style="272" customWidth="1"/>
    <col min="13319" max="13319" width="6.7109375" style="272" customWidth="1"/>
    <col min="13320" max="13320" width="14.28515625" style="272" customWidth="1"/>
    <col min="13321" max="13321" width="17.5703125" style="272" customWidth="1"/>
    <col min="13322" max="13322" width="27.7109375" style="272" customWidth="1"/>
    <col min="13323" max="13325" width="9.140625" style="272" customWidth="1"/>
    <col min="13326" max="13326" width="14.85546875" style="272" customWidth="1"/>
    <col min="13327" max="13327" width="13.85546875" style="272" customWidth="1"/>
    <col min="13328" max="13549" width="9.140625" style="272" customWidth="1"/>
    <col min="13550" max="13550" width="9.140625" style="272"/>
    <col min="13551" max="13551" width="6.5703125" style="272" customWidth="1"/>
    <col min="13552" max="13552" width="79.5703125" style="272" customWidth="1"/>
    <col min="13553" max="13553" width="23.5703125" style="272" customWidth="1"/>
    <col min="13554" max="13554" width="27.85546875" style="272" customWidth="1"/>
    <col min="13555" max="13555" width="22.28515625" style="272" customWidth="1"/>
    <col min="13556" max="13556" width="23.5703125" style="272" customWidth="1"/>
    <col min="13557" max="13557" width="39" style="272" customWidth="1"/>
    <col min="13558" max="13558" width="36.42578125" style="272" customWidth="1"/>
    <col min="13559" max="13559" width="8" style="272" customWidth="1"/>
    <col min="13560" max="13560" width="15.5703125" style="272" customWidth="1"/>
    <col min="13561" max="13561" width="17.28515625" style="272" customWidth="1"/>
    <col min="13562" max="13562" width="18.85546875" style="272" customWidth="1"/>
    <col min="13563" max="13563" width="81" style="272" customWidth="1"/>
    <col min="13564" max="13564" width="14.85546875" style="272" customWidth="1"/>
    <col min="13565" max="13565" width="15.7109375" style="272" customWidth="1"/>
    <col min="13566" max="13566" width="17.5703125" style="272" customWidth="1"/>
    <col min="13567" max="13567" width="18.42578125" style="272" customWidth="1"/>
    <col min="13568" max="13568" width="16.5703125" style="272" customWidth="1"/>
    <col min="13569" max="13569" width="17.7109375" style="272" customWidth="1"/>
    <col min="13570" max="13570" width="17.85546875" style="272" customWidth="1"/>
    <col min="13571" max="13571" width="18.42578125" style="272" customWidth="1"/>
    <col min="13572" max="13572" width="15.42578125" style="272" customWidth="1"/>
    <col min="13573" max="13573" width="14.5703125" style="272" customWidth="1"/>
    <col min="13574" max="13574" width="15" style="272" customWidth="1"/>
    <col min="13575" max="13575" width="6.7109375" style="272" customWidth="1"/>
    <col min="13576" max="13576" width="14.28515625" style="272" customWidth="1"/>
    <col min="13577" max="13577" width="17.5703125" style="272" customWidth="1"/>
    <col min="13578" max="13578" width="27.7109375" style="272" customWidth="1"/>
    <col min="13579" max="13581" width="9.140625" style="272" customWidth="1"/>
    <col min="13582" max="13582" width="14.85546875" style="272" customWidth="1"/>
    <col min="13583" max="13583" width="13.85546875" style="272" customWidth="1"/>
    <col min="13584" max="13805" width="9.140625" style="272" customWidth="1"/>
    <col min="13806" max="13806" width="9.140625" style="272"/>
    <col min="13807" max="13807" width="6.5703125" style="272" customWidth="1"/>
    <col min="13808" max="13808" width="79.5703125" style="272" customWidth="1"/>
    <col min="13809" max="13809" width="23.5703125" style="272" customWidth="1"/>
    <col min="13810" max="13810" width="27.85546875" style="272" customWidth="1"/>
    <col min="13811" max="13811" width="22.28515625" style="272" customWidth="1"/>
    <col min="13812" max="13812" width="23.5703125" style="272" customWidth="1"/>
    <col min="13813" max="13813" width="39" style="272" customWidth="1"/>
    <col min="13814" max="13814" width="36.42578125" style="272" customWidth="1"/>
    <col min="13815" max="13815" width="8" style="272" customWidth="1"/>
    <col min="13816" max="13816" width="15.5703125" style="272" customWidth="1"/>
    <col min="13817" max="13817" width="17.28515625" style="272" customWidth="1"/>
    <col min="13818" max="13818" width="18.85546875" style="272" customWidth="1"/>
    <col min="13819" max="13819" width="81" style="272" customWidth="1"/>
    <col min="13820" max="13820" width="14.85546875" style="272" customWidth="1"/>
    <col min="13821" max="13821" width="15.7109375" style="272" customWidth="1"/>
    <col min="13822" max="13822" width="17.5703125" style="272" customWidth="1"/>
    <col min="13823" max="13823" width="18.42578125" style="272" customWidth="1"/>
    <col min="13824" max="13824" width="16.5703125" style="272" customWidth="1"/>
    <col min="13825" max="13825" width="17.7109375" style="272" customWidth="1"/>
    <col min="13826" max="13826" width="17.85546875" style="272" customWidth="1"/>
    <col min="13827" max="13827" width="18.42578125" style="272" customWidth="1"/>
    <col min="13828" max="13828" width="15.42578125" style="272" customWidth="1"/>
    <col min="13829" max="13829" width="14.5703125" style="272" customWidth="1"/>
    <col min="13830" max="13830" width="15" style="272" customWidth="1"/>
    <col min="13831" max="13831" width="6.7109375" style="272" customWidth="1"/>
    <col min="13832" max="13832" width="14.28515625" style="272" customWidth="1"/>
    <col min="13833" max="13833" width="17.5703125" style="272" customWidth="1"/>
    <col min="13834" max="13834" width="27.7109375" style="272" customWidth="1"/>
    <col min="13835" max="13837" width="9.140625" style="272" customWidth="1"/>
    <col min="13838" max="13838" width="14.85546875" style="272" customWidth="1"/>
    <col min="13839" max="13839" width="13.85546875" style="272" customWidth="1"/>
    <col min="13840" max="14061" width="9.140625" style="272" customWidth="1"/>
    <col min="14062" max="14062" width="9.140625" style="272"/>
    <col min="14063" max="14063" width="6.5703125" style="272" customWidth="1"/>
    <col min="14064" max="14064" width="79.5703125" style="272" customWidth="1"/>
    <col min="14065" max="14065" width="23.5703125" style="272" customWidth="1"/>
    <col min="14066" max="14066" width="27.85546875" style="272" customWidth="1"/>
    <col min="14067" max="14067" width="22.28515625" style="272" customWidth="1"/>
    <col min="14068" max="14068" width="23.5703125" style="272" customWidth="1"/>
    <col min="14069" max="14069" width="39" style="272" customWidth="1"/>
    <col min="14070" max="14070" width="36.42578125" style="272" customWidth="1"/>
    <col min="14071" max="14071" width="8" style="272" customWidth="1"/>
    <col min="14072" max="14072" width="15.5703125" style="272" customWidth="1"/>
    <col min="14073" max="14073" width="17.28515625" style="272" customWidth="1"/>
    <col min="14074" max="14074" width="18.85546875" style="272" customWidth="1"/>
    <col min="14075" max="14075" width="81" style="272" customWidth="1"/>
    <col min="14076" max="14076" width="14.85546875" style="272" customWidth="1"/>
    <col min="14077" max="14077" width="15.7109375" style="272" customWidth="1"/>
    <col min="14078" max="14078" width="17.5703125" style="272" customWidth="1"/>
    <col min="14079" max="14079" width="18.42578125" style="272" customWidth="1"/>
    <col min="14080" max="14080" width="16.5703125" style="272" customWidth="1"/>
    <col min="14081" max="14081" width="17.7109375" style="272" customWidth="1"/>
    <col min="14082" max="14082" width="17.85546875" style="272" customWidth="1"/>
    <col min="14083" max="14083" width="18.42578125" style="272" customWidth="1"/>
    <col min="14084" max="14084" width="15.42578125" style="272" customWidth="1"/>
    <col min="14085" max="14085" width="14.5703125" style="272" customWidth="1"/>
    <col min="14086" max="14086" width="15" style="272" customWidth="1"/>
    <col min="14087" max="14087" width="6.7109375" style="272" customWidth="1"/>
    <col min="14088" max="14088" width="14.28515625" style="272" customWidth="1"/>
    <col min="14089" max="14089" width="17.5703125" style="272" customWidth="1"/>
    <col min="14090" max="14090" width="27.7109375" style="272" customWidth="1"/>
    <col min="14091" max="14093" width="9.140625" style="272" customWidth="1"/>
    <col min="14094" max="14094" width="14.85546875" style="272" customWidth="1"/>
    <col min="14095" max="14095" width="13.85546875" style="272" customWidth="1"/>
    <col min="14096" max="14317" width="9.140625" style="272" customWidth="1"/>
    <col min="14318" max="14318" width="9.140625" style="272"/>
    <col min="14319" max="14319" width="6.5703125" style="272" customWidth="1"/>
    <col min="14320" max="14320" width="79.5703125" style="272" customWidth="1"/>
    <col min="14321" max="14321" width="23.5703125" style="272" customWidth="1"/>
    <col min="14322" max="14322" width="27.85546875" style="272" customWidth="1"/>
    <col min="14323" max="14323" width="22.28515625" style="272" customWidth="1"/>
    <col min="14324" max="14324" width="23.5703125" style="272" customWidth="1"/>
    <col min="14325" max="14325" width="39" style="272" customWidth="1"/>
    <col min="14326" max="14326" width="36.42578125" style="272" customWidth="1"/>
    <col min="14327" max="14327" width="8" style="272" customWidth="1"/>
    <col min="14328" max="14328" width="15.5703125" style="272" customWidth="1"/>
    <col min="14329" max="14329" width="17.28515625" style="272" customWidth="1"/>
    <col min="14330" max="14330" width="18.85546875" style="272" customWidth="1"/>
    <col min="14331" max="14331" width="81" style="272" customWidth="1"/>
    <col min="14332" max="14332" width="14.85546875" style="272" customWidth="1"/>
    <col min="14333" max="14333" width="15.7109375" style="272" customWidth="1"/>
    <col min="14334" max="14334" width="17.5703125" style="272" customWidth="1"/>
    <col min="14335" max="14335" width="18.42578125" style="272" customWidth="1"/>
    <col min="14336" max="14336" width="16.5703125" style="272" customWidth="1"/>
    <col min="14337" max="14337" width="17.7109375" style="272" customWidth="1"/>
    <col min="14338" max="14338" width="17.85546875" style="272" customWidth="1"/>
    <col min="14339" max="14339" width="18.42578125" style="272" customWidth="1"/>
    <col min="14340" max="14340" width="15.42578125" style="272" customWidth="1"/>
    <col min="14341" max="14341" width="14.5703125" style="272" customWidth="1"/>
    <col min="14342" max="14342" width="15" style="272" customWidth="1"/>
    <col min="14343" max="14343" width="6.7109375" style="272" customWidth="1"/>
    <col min="14344" max="14344" width="14.28515625" style="272" customWidth="1"/>
    <col min="14345" max="14345" width="17.5703125" style="272" customWidth="1"/>
    <col min="14346" max="14346" width="27.7109375" style="272" customWidth="1"/>
    <col min="14347" max="14349" width="9.140625" style="272" customWidth="1"/>
    <col min="14350" max="14350" width="14.85546875" style="272" customWidth="1"/>
    <col min="14351" max="14351" width="13.85546875" style="272" customWidth="1"/>
    <col min="14352" max="14573" width="9.140625" style="272" customWidth="1"/>
    <col min="14574" max="14574" width="9.140625" style="272"/>
    <col min="14575" max="14575" width="6.5703125" style="272" customWidth="1"/>
    <col min="14576" max="14576" width="79.5703125" style="272" customWidth="1"/>
    <col min="14577" max="14577" width="23.5703125" style="272" customWidth="1"/>
    <col min="14578" max="14578" width="27.85546875" style="272" customWidth="1"/>
    <col min="14579" max="14579" width="22.28515625" style="272" customWidth="1"/>
    <col min="14580" max="14580" width="23.5703125" style="272" customWidth="1"/>
    <col min="14581" max="14581" width="39" style="272" customWidth="1"/>
    <col min="14582" max="14582" width="36.42578125" style="272" customWidth="1"/>
    <col min="14583" max="14583" width="8" style="272" customWidth="1"/>
    <col min="14584" max="14584" width="15.5703125" style="272" customWidth="1"/>
    <col min="14585" max="14585" width="17.28515625" style="272" customWidth="1"/>
    <col min="14586" max="14586" width="18.85546875" style="272" customWidth="1"/>
    <col min="14587" max="14587" width="81" style="272" customWidth="1"/>
    <col min="14588" max="14588" width="14.85546875" style="272" customWidth="1"/>
    <col min="14589" max="14589" width="15.7109375" style="272" customWidth="1"/>
    <col min="14590" max="14590" width="17.5703125" style="272" customWidth="1"/>
    <col min="14591" max="14591" width="18.42578125" style="272" customWidth="1"/>
    <col min="14592" max="14592" width="16.5703125" style="272" customWidth="1"/>
    <col min="14593" max="14593" width="17.7109375" style="272" customWidth="1"/>
    <col min="14594" max="14594" width="17.85546875" style="272" customWidth="1"/>
    <col min="14595" max="14595" width="18.42578125" style="272" customWidth="1"/>
    <col min="14596" max="14596" width="15.42578125" style="272" customWidth="1"/>
    <col min="14597" max="14597" width="14.5703125" style="272" customWidth="1"/>
    <col min="14598" max="14598" width="15" style="272" customWidth="1"/>
    <col min="14599" max="14599" width="6.7109375" style="272" customWidth="1"/>
    <col min="14600" max="14600" width="14.28515625" style="272" customWidth="1"/>
    <col min="14601" max="14601" width="17.5703125" style="272" customWidth="1"/>
    <col min="14602" max="14602" width="27.7109375" style="272" customWidth="1"/>
    <col min="14603" max="14605" width="9.140625" style="272" customWidth="1"/>
    <col min="14606" max="14606" width="14.85546875" style="272" customWidth="1"/>
    <col min="14607" max="14607" width="13.85546875" style="272" customWidth="1"/>
    <col min="14608" max="14829" width="9.140625" style="272" customWidth="1"/>
    <col min="14830" max="14830" width="9.140625" style="272"/>
    <col min="14831" max="14831" width="6.5703125" style="272" customWidth="1"/>
    <col min="14832" max="14832" width="79.5703125" style="272" customWidth="1"/>
    <col min="14833" max="14833" width="23.5703125" style="272" customWidth="1"/>
    <col min="14834" max="14834" width="27.85546875" style="272" customWidth="1"/>
    <col min="14835" max="14835" width="22.28515625" style="272" customWidth="1"/>
    <col min="14836" max="14836" width="23.5703125" style="272" customWidth="1"/>
    <col min="14837" max="14837" width="39" style="272" customWidth="1"/>
    <col min="14838" max="14838" width="36.42578125" style="272" customWidth="1"/>
    <col min="14839" max="14839" width="8" style="272" customWidth="1"/>
    <col min="14840" max="14840" width="15.5703125" style="272" customWidth="1"/>
    <col min="14841" max="14841" width="17.28515625" style="272" customWidth="1"/>
    <col min="14842" max="14842" width="18.85546875" style="272" customWidth="1"/>
    <col min="14843" max="14843" width="81" style="272" customWidth="1"/>
    <col min="14844" max="14844" width="14.85546875" style="272" customWidth="1"/>
    <col min="14845" max="14845" width="15.7109375" style="272" customWidth="1"/>
    <col min="14846" max="14846" width="17.5703125" style="272" customWidth="1"/>
    <col min="14847" max="14847" width="18.42578125" style="272" customWidth="1"/>
    <col min="14848" max="14848" width="16.5703125" style="272" customWidth="1"/>
    <col min="14849" max="14849" width="17.7109375" style="272" customWidth="1"/>
    <col min="14850" max="14850" width="17.85546875" style="272" customWidth="1"/>
    <col min="14851" max="14851" width="18.42578125" style="272" customWidth="1"/>
    <col min="14852" max="14852" width="15.42578125" style="272" customWidth="1"/>
    <col min="14853" max="14853" width="14.5703125" style="272" customWidth="1"/>
    <col min="14854" max="14854" width="15" style="272" customWidth="1"/>
    <col min="14855" max="14855" width="6.7109375" style="272" customWidth="1"/>
    <col min="14856" max="14856" width="14.28515625" style="272" customWidth="1"/>
    <col min="14857" max="14857" width="17.5703125" style="272" customWidth="1"/>
    <col min="14858" max="14858" width="27.7109375" style="272" customWidth="1"/>
    <col min="14859" max="14861" width="9.140625" style="272" customWidth="1"/>
    <col min="14862" max="14862" width="14.85546875" style="272" customWidth="1"/>
    <col min="14863" max="14863" width="13.85546875" style="272" customWidth="1"/>
    <col min="14864" max="15085" width="9.140625" style="272" customWidth="1"/>
    <col min="15086" max="15086" width="9.140625" style="272"/>
    <col min="15087" max="15087" width="6.5703125" style="272" customWidth="1"/>
    <col min="15088" max="15088" width="79.5703125" style="272" customWidth="1"/>
    <col min="15089" max="15089" width="23.5703125" style="272" customWidth="1"/>
    <col min="15090" max="15090" width="27.85546875" style="272" customWidth="1"/>
    <col min="15091" max="15091" width="22.28515625" style="272" customWidth="1"/>
    <col min="15092" max="15092" width="23.5703125" style="272" customWidth="1"/>
    <col min="15093" max="15093" width="39" style="272" customWidth="1"/>
    <col min="15094" max="15094" width="36.42578125" style="272" customWidth="1"/>
    <col min="15095" max="15095" width="8" style="272" customWidth="1"/>
    <col min="15096" max="15096" width="15.5703125" style="272" customWidth="1"/>
    <col min="15097" max="15097" width="17.28515625" style="272" customWidth="1"/>
    <col min="15098" max="15098" width="18.85546875" style="272" customWidth="1"/>
    <col min="15099" max="15099" width="81" style="272" customWidth="1"/>
    <col min="15100" max="15100" width="14.85546875" style="272" customWidth="1"/>
    <col min="15101" max="15101" width="15.7109375" style="272" customWidth="1"/>
    <col min="15102" max="15102" width="17.5703125" style="272" customWidth="1"/>
    <col min="15103" max="15103" width="18.42578125" style="272" customWidth="1"/>
    <col min="15104" max="15104" width="16.5703125" style="272" customWidth="1"/>
    <col min="15105" max="15105" width="17.7109375" style="272" customWidth="1"/>
    <col min="15106" max="15106" width="17.85546875" style="272" customWidth="1"/>
    <col min="15107" max="15107" width="18.42578125" style="272" customWidth="1"/>
    <col min="15108" max="15108" width="15.42578125" style="272" customWidth="1"/>
    <col min="15109" max="15109" width="14.5703125" style="272" customWidth="1"/>
    <col min="15110" max="15110" width="15" style="272" customWidth="1"/>
    <col min="15111" max="15111" width="6.7109375" style="272" customWidth="1"/>
    <col min="15112" max="15112" width="14.28515625" style="272" customWidth="1"/>
    <col min="15113" max="15113" width="17.5703125" style="272" customWidth="1"/>
    <col min="15114" max="15114" width="27.7109375" style="272" customWidth="1"/>
    <col min="15115" max="15117" width="9.140625" style="272" customWidth="1"/>
    <col min="15118" max="15118" width="14.85546875" style="272" customWidth="1"/>
    <col min="15119" max="15119" width="13.85546875" style="272" customWidth="1"/>
    <col min="15120" max="15341" width="9.140625" style="272" customWidth="1"/>
    <col min="15342" max="15342" width="9.140625" style="272"/>
    <col min="15343" max="15343" width="6.5703125" style="272" customWidth="1"/>
    <col min="15344" max="15344" width="79.5703125" style="272" customWidth="1"/>
    <col min="15345" max="15345" width="23.5703125" style="272" customWidth="1"/>
    <col min="15346" max="15346" width="27.85546875" style="272" customWidth="1"/>
    <col min="15347" max="15347" width="22.28515625" style="272" customWidth="1"/>
    <col min="15348" max="15348" width="23.5703125" style="272" customWidth="1"/>
    <col min="15349" max="15349" width="39" style="272" customWidth="1"/>
    <col min="15350" max="15350" width="36.42578125" style="272" customWidth="1"/>
    <col min="15351" max="15351" width="8" style="272" customWidth="1"/>
    <col min="15352" max="15352" width="15.5703125" style="272" customWidth="1"/>
    <col min="15353" max="15353" width="17.28515625" style="272" customWidth="1"/>
    <col min="15354" max="15354" width="18.85546875" style="272" customWidth="1"/>
    <col min="15355" max="15355" width="81" style="272" customWidth="1"/>
    <col min="15356" max="15356" width="14.85546875" style="272" customWidth="1"/>
    <col min="15357" max="15357" width="15.7109375" style="272" customWidth="1"/>
    <col min="15358" max="15358" width="17.5703125" style="272" customWidth="1"/>
    <col min="15359" max="15359" width="18.42578125" style="272" customWidth="1"/>
    <col min="15360" max="15360" width="16.5703125" style="272" customWidth="1"/>
    <col min="15361" max="15361" width="17.7109375" style="272" customWidth="1"/>
    <col min="15362" max="15362" width="17.85546875" style="272" customWidth="1"/>
    <col min="15363" max="15363" width="18.42578125" style="272" customWidth="1"/>
    <col min="15364" max="15364" width="15.42578125" style="272" customWidth="1"/>
    <col min="15365" max="15365" width="14.5703125" style="272" customWidth="1"/>
    <col min="15366" max="15366" width="15" style="272" customWidth="1"/>
    <col min="15367" max="15367" width="6.7109375" style="272" customWidth="1"/>
    <col min="15368" max="15368" width="14.28515625" style="272" customWidth="1"/>
    <col min="15369" max="15369" width="17.5703125" style="272" customWidth="1"/>
    <col min="15370" max="15370" width="27.7109375" style="272" customWidth="1"/>
    <col min="15371" max="15373" width="9.140625" style="272" customWidth="1"/>
    <col min="15374" max="15374" width="14.85546875" style="272" customWidth="1"/>
    <col min="15375" max="15375" width="13.85546875" style="272" customWidth="1"/>
    <col min="15376" max="15597" width="9.140625" style="272" customWidth="1"/>
    <col min="15598" max="15598" width="9.140625" style="272"/>
    <col min="15599" max="15599" width="6.5703125" style="272" customWidth="1"/>
    <col min="15600" max="15600" width="79.5703125" style="272" customWidth="1"/>
    <col min="15601" max="15601" width="23.5703125" style="272" customWidth="1"/>
    <col min="15602" max="15602" width="27.85546875" style="272" customWidth="1"/>
    <col min="15603" max="15603" width="22.28515625" style="272" customWidth="1"/>
    <col min="15604" max="15604" width="23.5703125" style="272" customWidth="1"/>
    <col min="15605" max="15605" width="39" style="272" customWidth="1"/>
    <col min="15606" max="15606" width="36.42578125" style="272" customWidth="1"/>
    <col min="15607" max="15607" width="8" style="272" customWidth="1"/>
    <col min="15608" max="15608" width="15.5703125" style="272" customWidth="1"/>
    <col min="15609" max="15609" width="17.28515625" style="272" customWidth="1"/>
    <col min="15610" max="15610" width="18.85546875" style="272" customWidth="1"/>
    <col min="15611" max="15611" width="81" style="272" customWidth="1"/>
    <col min="15612" max="15612" width="14.85546875" style="272" customWidth="1"/>
    <col min="15613" max="15613" width="15.7109375" style="272" customWidth="1"/>
    <col min="15614" max="15614" width="17.5703125" style="272" customWidth="1"/>
    <col min="15615" max="15615" width="18.42578125" style="272" customWidth="1"/>
    <col min="15616" max="15616" width="16.5703125" style="272" customWidth="1"/>
    <col min="15617" max="15617" width="17.7109375" style="272" customWidth="1"/>
    <col min="15618" max="15618" width="17.85546875" style="272" customWidth="1"/>
    <col min="15619" max="15619" width="18.42578125" style="272" customWidth="1"/>
    <col min="15620" max="15620" width="15.42578125" style="272" customWidth="1"/>
    <col min="15621" max="15621" width="14.5703125" style="272" customWidth="1"/>
    <col min="15622" max="15622" width="15" style="272" customWidth="1"/>
    <col min="15623" max="15623" width="6.7109375" style="272" customWidth="1"/>
    <col min="15624" max="15624" width="14.28515625" style="272" customWidth="1"/>
    <col min="15625" max="15625" width="17.5703125" style="272" customWidth="1"/>
    <col min="15626" max="15626" width="27.7109375" style="272" customWidth="1"/>
    <col min="15627" max="15629" width="9.140625" style="272" customWidth="1"/>
    <col min="15630" max="15630" width="14.85546875" style="272" customWidth="1"/>
    <col min="15631" max="15631" width="13.85546875" style="272" customWidth="1"/>
    <col min="15632" max="15853" width="9.140625" style="272" customWidth="1"/>
    <col min="15854" max="15854" width="9.140625" style="272"/>
    <col min="15855" max="15855" width="6.5703125" style="272" customWidth="1"/>
    <col min="15856" max="15856" width="79.5703125" style="272" customWidth="1"/>
    <col min="15857" max="15857" width="23.5703125" style="272" customWidth="1"/>
    <col min="15858" max="15858" width="27.85546875" style="272" customWidth="1"/>
    <col min="15859" max="15859" width="22.28515625" style="272" customWidth="1"/>
    <col min="15860" max="15860" width="23.5703125" style="272" customWidth="1"/>
    <col min="15861" max="15861" width="39" style="272" customWidth="1"/>
    <col min="15862" max="15862" width="36.42578125" style="272" customWidth="1"/>
    <col min="15863" max="15863" width="8" style="272" customWidth="1"/>
    <col min="15864" max="15864" width="15.5703125" style="272" customWidth="1"/>
    <col min="15865" max="15865" width="17.28515625" style="272" customWidth="1"/>
    <col min="15866" max="15866" width="18.85546875" style="272" customWidth="1"/>
    <col min="15867" max="15867" width="81" style="272" customWidth="1"/>
    <col min="15868" max="15868" width="14.85546875" style="272" customWidth="1"/>
    <col min="15869" max="15869" width="15.7109375" style="272" customWidth="1"/>
    <col min="15870" max="15870" width="17.5703125" style="272" customWidth="1"/>
    <col min="15871" max="15871" width="18.42578125" style="272" customWidth="1"/>
    <col min="15872" max="15872" width="16.5703125" style="272" customWidth="1"/>
    <col min="15873" max="15873" width="17.7109375" style="272" customWidth="1"/>
    <col min="15874" max="15874" width="17.85546875" style="272" customWidth="1"/>
    <col min="15875" max="15875" width="18.42578125" style="272" customWidth="1"/>
    <col min="15876" max="15876" width="15.42578125" style="272" customWidth="1"/>
    <col min="15877" max="15877" width="14.5703125" style="272" customWidth="1"/>
    <col min="15878" max="15878" width="15" style="272" customWidth="1"/>
    <col min="15879" max="15879" width="6.7109375" style="272" customWidth="1"/>
    <col min="15880" max="15880" width="14.28515625" style="272" customWidth="1"/>
    <col min="15881" max="15881" width="17.5703125" style="272" customWidth="1"/>
    <col min="15882" max="15882" width="27.7109375" style="272" customWidth="1"/>
    <col min="15883" max="15885" width="9.140625" style="272" customWidth="1"/>
    <col min="15886" max="15886" width="14.85546875" style="272" customWidth="1"/>
    <col min="15887" max="15887" width="13.85546875" style="272" customWidth="1"/>
    <col min="15888" max="16109" width="9.140625" style="272" customWidth="1"/>
    <col min="16110" max="16110" width="9.140625" style="272"/>
    <col min="16111" max="16111" width="6.5703125" style="272" customWidth="1"/>
    <col min="16112" max="16112" width="79.5703125" style="272" customWidth="1"/>
    <col min="16113" max="16113" width="23.5703125" style="272" customWidth="1"/>
    <col min="16114" max="16114" width="27.85546875" style="272" customWidth="1"/>
    <col min="16115" max="16115" width="22.28515625" style="272" customWidth="1"/>
    <col min="16116" max="16116" width="23.5703125" style="272" customWidth="1"/>
    <col min="16117" max="16117" width="39" style="272" customWidth="1"/>
    <col min="16118" max="16118" width="36.42578125" style="272" customWidth="1"/>
    <col min="16119" max="16119" width="8" style="272" customWidth="1"/>
    <col min="16120" max="16120" width="15.5703125" style="272" customWidth="1"/>
    <col min="16121" max="16121" width="17.28515625" style="272" customWidth="1"/>
    <col min="16122" max="16122" width="18.85546875" style="272" customWidth="1"/>
    <col min="16123" max="16123" width="81" style="272" customWidth="1"/>
    <col min="16124" max="16124" width="14.85546875" style="272" customWidth="1"/>
    <col min="16125" max="16125" width="15.7109375" style="272" customWidth="1"/>
    <col min="16126" max="16126" width="17.5703125" style="272" customWidth="1"/>
    <col min="16127" max="16127" width="18.42578125" style="272" customWidth="1"/>
    <col min="16128" max="16128" width="16.5703125" style="272" customWidth="1"/>
    <col min="16129" max="16129" width="17.7109375" style="272" customWidth="1"/>
    <col min="16130" max="16130" width="17.85546875" style="272" customWidth="1"/>
    <col min="16131" max="16131" width="18.42578125" style="272" customWidth="1"/>
    <col min="16132" max="16132" width="15.42578125" style="272" customWidth="1"/>
    <col min="16133" max="16133" width="14.5703125" style="272" customWidth="1"/>
    <col min="16134" max="16134" width="15" style="272" customWidth="1"/>
    <col min="16135" max="16135" width="6.7109375" style="272" customWidth="1"/>
    <col min="16136" max="16136" width="14.28515625" style="272" customWidth="1"/>
    <col min="16137" max="16137" width="17.5703125" style="272" customWidth="1"/>
    <col min="16138" max="16138" width="27.7109375" style="272" customWidth="1"/>
    <col min="16139" max="16141" width="9.140625" style="272" customWidth="1"/>
    <col min="16142" max="16142" width="14.85546875" style="272" customWidth="1"/>
    <col min="16143" max="16143" width="13.85546875" style="272" customWidth="1"/>
    <col min="16144" max="16359" width="9.140625" style="272" customWidth="1"/>
    <col min="16360" max="16384" width="9.140625" style="272"/>
  </cols>
  <sheetData>
    <row r="1" spans="1:35" s="263" customFormat="1" ht="68.25" customHeight="1" thickBot="1">
      <c r="A1" s="705" t="s">
        <v>171</v>
      </c>
      <c r="B1" s="705" t="s">
        <v>172</v>
      </c>
      <c r="C1" s="705" t="s">
        <v>173</v>
      </c>
      <c r="D1" s="706" t="s">
        <v>174</v>
      </c>
      <c r="E1" s="705" t="s">
        <v>175</v>
      </c>
      <c r="F1" s="705" t="s">
        <v>176</v>
      </c>
      <c r="G1" s="705" t="s">
        <v>177</v>
      </c>
      <c r="H1" s="707" t="s">
        <v>178</v>
      </c>
      <c r="I1" s="706" t="s">
        <v>179</v>
      </c>
      <c r="J1" s="706" t="s">
        <v>180</v>
      </c>
      <c r="K1" s="705" t="s">
        <v>181</v>
      </c>
      <c r="L1" s="705" t="s">
        <v>182</v>
      </c>
      <c r="M1" s="705" t="s">
        <v>183</v>
      </c>
      <c r="N1" s="708" t="s">
        <v>184</v>
      </c>
      <c r="O1" s="709" t="s">
        <v>185</v>
      </c>
      <c r="P1" s="710" t="s">
        <v>186</v>
      </c>
      <c r="Q1" s="705" t="s">
        <v>187</v>
      </c>
      <c r="R1" s="705" t="s">
        <v>188</v>
      </c>
      <c r="S1" s="705" t="s">
        <v>189</v>
      </c>
      <c r="T1" s="705" t="s">
        <v>190</v>
      </c>
      <c r="U1" s="711" t="s">
        <v>191</v>
      </c>
      <c r="V1" s="705" t="s">
        <v>192</v>
      </c>
      <c r="W1" s="705" t="s">
        <v>193</v>
      </c>
      <c r="X1" s="708" t="s">
        <v>194</v>
      </c>
      <c r="Y1" s="709" t="s">
        <v>195</v>
      </c>
      <c r="Z1" s="709" t="s">
        <v>196</v>
      </c>
      <c r="AA1" s="710" t="s">
        <v>197</v>
      </c>
      <c r="AB1" s="712" t="s">
        <v>198</v>
      </c>
    </row>
    <row r="2" spans="1:35" s="368" customFormat="1" ht="30.75" customHeight="1">
      <c r="A2" s="668" t="s">
        <v>518</v>
      </c>
      <c r="B2" s="653" t="s">
        <v>545</v>
      </c>
      <c r="C2" s="668" t="s">
        <v>546</v>
      </c>
      <c r="D2" s="689" t="s">
        <v>547</v>
      </c>
      <c r="E2" s="654">
        <v>2</v>
      </c>
      <c r="F2" s="655">
        <v>322205</v>
      </c>
      <c r="G2" s="749" t="s">
        <v>872</v>
      </c>
      <c r="H2" s="656">
        <v>0</v>
      </c>
      <c r="I2" s="657">
        <v>135.55000000000001</v>
      </c>
      <c r="J2" s="657">
        <v>0</v>
      </c>
      <c r="K2" s="657">
        <v>291.08</v>
      </c>
      <c r="L2" s="657">
        <v>1</v>
      </c>
      <c r="M2" s="657">
        <f t="shared" ref="M2:M46" si="0">K2-L2</f>
        <v>290.08</v>
      </c>
      <c r="N2" s="658">
        <v>0</v>
      </c>
      <c r="O2" s="659">
        <v>0</v>
      </c>
      <c r="P2" s="660">
        <f t="shared" ref="P2:P35" si="1">N2-O2</f>
        <v>0</v>
      </c>
      <c r="Q2" s="657">
        <v>0</v>
      </c>
      <c r="R2" s="657">
        <v>0</v>
      </c>
      <c r="S2" s="657">
        <f t="shared" ref="S2:S23" si="2">Q2-R2</f>
        <v>0</v>
      </c>
      <c r="T2" s="657">
        <v>0</v>
      </c>
      <c r="U2" s="656">
        <v>0</v>
      </c>
      <c r="V2" s="657">
        <f t="shared" ref="V2:V52" si="3">T2-U2</f>
        <v>0</v>
      </c>
      <c r="W2" s="661"/>
      <c r="X2" s="658">
        <v>0</v>
      </c>
      <c r="Y2" s="659">
        <v>0</v>
      </c>
      <c r="Z2" s="659">
        <v>0</v>
      </c>
      <c r="AA2" s="662"/>
      <c r="AB2" s="657">
        <f t="shared" ref="AB2:AB23" si="4">SUM(Z2,V2,S2,P2,M2,J2,I2)</f>
        <v>425.63</v>
      </c>
    </row>
    <row r="3" spans="1:35" s="370" customFormat="1" ht="30.75" customHeight="1">
      <c r="A3" s="668" t="s">
        <v>518</v>
      </c>
      <c r="B3" s="653" t="s">
        <v>545</v>
      </c>
      <c r="C3" s="668" t="s">
        <v>548</v>
      </c>
      <c r="D3" s="689" t="s">
        <v>549</v>
      </c>
      <c r="E3" s="654">
        <v>2</v>
      </c>
      <c r="F3" s="663">
        <v>223505</v>
      </c>
      <c r="G3" s="749" t="s">
        <v>872</v>
      </c>
      <c r="H3" s="664">
        <v>0</v>
      </c>
      <c r="I3" s="657">
        <v>440.33</v>
      </c>
      <c r="J3" s="657">
        <v>0</v>
      </c>
      <c r="K3" s="657">
        <v>291.08</v>
      </c>
      <c r="L3" s="657">
        <v>1</v>
      </c>
      <c r="M3" s="657">
        <f t="shared" si="0"/>
        <v>290.08</v>
      </c>
      <c r="N3" s="665">
        <v>0</v>
      </c>
      <c r="O3" s="657">
        <v>0</v>
      </c>
      <c r="P3" s="666">
        <f t="shared" si="1"/>
        <v>0</v>
      </c>
      <c r="Q3" s="657">
        <v>0</v>
      </c>
      <c r="R3" s="657">
        <v>0</v>
      </c>
      <c r="S3" s="657">
        <f t="shared" si="2"/>
        <v>0</v>
      </c>
      <c r="T3" s="657">
        <v>0</v>
      </c>
      <c r="U3" s="664">
        <v>0</v>
      </c>
      <c r="V3" s="657">
        <f t="shared" si="3"/>
        <v>0</v>
      </c>
      <c r="W3" s="661"/>
      <c r="X3" s="665">
        <v>0</v>
      </c>
      <c r="Y3" s="657">
        <v>0</v>
      </c>
      <c r="Z3" s="657">
        <v>0</v>
      </c>
      <c r="AA3" s="667"/>
      <c r="AB3" s="657">
        <f t="shared" si="4"/>
        <v>730.41</v>
      </c>
    </row>
    <row r="4" spans="1:35" s="370" customFormat="1" ht="30.75" customHeight="1">
      <c r="A4" s="668" t="s">
        <v>518</v>
      </c>
      <c r="B4" s="653" t="s">
        <v>545</v>
      </c>
      <c r="C4" s="668" t="s">
        <v>550</v>
      </c>
      <c r="D4" s="689" t="s">
        <v>551</v>
      </c>
      <c r="E4" s="654">
        <v>3</v>
      </c>
      <c r="F4" s="663">
        <v>521130</v>
      </c>
      <c r="G4" s="749" t="s">
        <v>872</v>
      </c>
      <c r="H4" s="664">
        <v>0</v>
      </c>
      <c r="I4" s="657">
        <v>127.99</v>
      </c>
      <c r="J4" s="657">
        <v>0</v>
      </c>
      <c r="K4" s="657">
        <v>291.08</v>
      </c>
      <c r="L4" s="657">
        <v>1</v>
      </c>
      <c r="M4" s="657">
        <f t="shared" si="0"/>
        <v>290.08</v>
      </c>
      <c r="N4" s="665">
        <v>0</v>
      </c>
      <c r="O4" s="657">
        <v>0</v>
      </c>
      <c r="P4" s="666">
        <f t="shared" si="1"/>
        <v>0</v>
      </c>
      <c r="Q4" s="657">
        <v>252.26</v>
      </c>
      <c r="R4" s="657">
        <v>85.5</v>
      </c>
      <c r="S4" s="657">
        <f t="shared" si="2"/>
        <v>166.76</v>
      </c>
      <c r="T4" s="657">
        <v>0</v>
      </c>
      <c r="U4" s="664">
        <v>0</v>
      </c>
      <c r="V4" s="657">
        <f t="shared" si="3"/>
        <v>0</v>
      </c>
      <c r="W4" s="661"/>
      <c r="X4" s="665">
        <v>0</v>
      </c>
      <c r="Y4" s="657">
        <v>0</v>
      </c>
      <c r="Z4" s="657">
        <v>0</v>
      </c>
      <c r="AA4" s="667"/>
      <c r="AB4" s="657">
        <f t="shared" si="4"/>
        <v>584.82999999999993</v>
      </c>
      <c r="AF4" s="742"/>
      <c r="AG4" s="743"/>
      <c r="AH4" s="740"/>
      <c r="AI4" s="744"/>
    </row>
    <row r="5" spans="1:35" s="370" customFormat="1" ht="30.75" customHeight="1">
      <c r="A5" s="668" t="s">
        <v>518</v>
      </c>
      <c r="B5" s="653" t="s">
        <v>545</v>
      </c>
      <c r="C5" s="668" t="s">
        <v>552</v>
      </c>
      <c r="D5" s="690" t="s">
        <v>694</v>
      </c>
      <c r="E5" s="654">
        <v>2</v>
      </c>
      <c r="F5" s="655">
        <v>223505</v>
      </c>
      <c r="G5" s="749" t="s">
        <v>872</v>
      </c>
      <c r="H5" s="664">
        <v>0</v>
      </c>
      <c r="I5" s="657">
        <v>498.74</v>
      </c>
      <c r="J5" s="657">
        <v>0</v>
      </c>
      <c r="K5" s="657">
        <v>291.08</v>
      </c>
      <c r="L5" s="657">
        <v>1</v>
      </c>
      <c r="M5" s="657">
        <f t="shared" si="0"/>
        <v>290.08</v>
      </c>
      <c r="N5" s="665">
        <v>0</v>
      </c>
      <c r="O5" s="657">
        <v>0</v>
      </c>
      <c r="P5" s="666">
        <f t="shared" si="1"/>
        <v>0</v>
      </c>
      <c r="Q5" s="657">
        <v>0</v>
      </c>
      <c r="R5" s="657">
        <v>0</v>
      </c>
      <c r="S5" s="657">
        <f t="shared" si="2"/>
        <v>0</v>
      </c>
      <c r="T5" s="657">
        <v>0</v>
      </c>
      <c r="U5" s="664">
        <v>0</v>
      </c>
      <c r="V5" s="657">
        <f t="shared" si="3"/>
        <v>0</v>
      </c>
      <c r="W5" s="661"/>
      <c r="X5" s="665">
        <v>0</v>
      </c>
      <c r="Y5" s="657">
        <v>0</v>
      </c>
      <c r="Z5" s="657">
        <v>0</v>
      </c>
      <c r="AA5" s="667"/>
      <c r="AB5" s="657">
        <f t="shared" si="4"/>
        <v>788.81999999999994</v>
      </c>
      <c r="AF5" s="742"/>
      <c r="AG5" s="743"/>
      <c r="AH5" s="740"/>
      <c r="AI5" s="744"/>
    </row>
    <row r="6" spans="1:35" s="367" customFormat="1" ht="30.75" customHeight="1">
      <c r="A6" s="668" t="s">
        <v>518</v>
      </c>
      <c r="B6" s="653" t="s">
        <v>545</v>
      </c>
      <c r="C6" s="668" t="s">
        <v>553</v>
      </c>
      <c r="D6" s="689" t="s">
        <v>768</v>
      </c>
      <c r="E6" s="654">
        <v>2</v>
      </c>
      <c r="F6" s="655">
        <v>322205</v>
      </c>
      <c r="G6" s="749" t="s">
        <v>872</v>
      </c>
      <c r="H6" s="664">
        <v>0</v>
      </c>
      <c r="I6" s="657">
        <v>152.79</v>
      </c>
      <c r="J6" s="657">
        <v>0</v>
      </c>
      <c r="K6" s="657">
        <v>291.08</v>
      </c>
      <c r="L6" s="657">
        <v>1</v>
      </c>
      <c r="M6" s="657">
        <f t="shared" si="0"/>
        <v>290.08</v>
      </c>
      <c r="N6" s="665">
        <v>0</v>
      </c>
      <c r="O6" s="657">
        <v>0</v>
      </c>
      <c r="P6" s="666">
        <f t="shared" si="1"/>
        <v>0</v>
      </c>
      <c r="Q6" s="657">
        <v>151.36000000000001</v>
      </c>
      <c r="R6" s="657">
        <v>84.72</v>
      </c>
      <c r="S6" s="657">
        <f t="shared" si="2"/>
        <v>66.640000000000015</v>
      </c>
      <c r="T6" s="657">
        <v>77.55</v>
      </c>
      <c r="U6" s="664">
        <v>0</v>
      </c>
      <c r="V6" s="657">
        <f t="shared" si="3"/>
        <v>77.55</v>
      </c>
      <c r="W6" s="669" t="s">
        <v>763</v>
      </c>
      <c r="X6" s="665">
        <v>0</v>
      </c>
      <c r="Y6" s="657">
        <v>0</v>
      </c>
      <c r="Z6" s="657">
        <v>0</v>
      </c>
      <c r="AA6" s="667"/>
      <c r="AB6" s="657">
        <f t="shared" si="4"/>
        <v>587.05999999999995</v>
      </c>
      <c r="AF6" s="742"/>
      <c r="AG6" s="743"/>
      <c r="AH6" s="740"/>
      <c r="AI6" s="744"/>
    </row>
    <row r="7" spans="1:35" s="370" customFormat="1" ht="30.75" customHeight="1">
      <c r="A7" s="668" t="s">
        <v>518</v>
      </c>
      <c r="B7" s="653" t="s">
        <v>545</v>
      </c>
      <c r="C7" s="668" t="s">
        <v>555</v>
      </c>
      <c r="D7" s="689" t="s">
        <v>556</v>
      </c>
      <c r="E7" s="654">
        <v>2</v>
      </c>
      <c r="F7" s="663">
        <v>322205</v>
      </c>
      <c r="G7" s="749" t="s">
        <v>872</v>
      </c>
      <c r="H7" s="664">
        <v>0</v>
      </c>
      <c r="I7" s="657">
        <v>147.61000000000001</v>
      </c>
      <c r="J7" s="657">
        <v>0</v>
      </c>
      <c r="K7" s="657">
        <v>291.08</v>
      </c>
      <c r="L7" s="657">
        <v>1</v>
      </c>
      <c r="M7" s="657">
        <f t="shared" si="0"/>
        <v>290.08</v>
      </c>
      <c r="N7" s="665">
        <v>0</v>
      </c>
      <c r="O7" s="657">
        <v>0</v>
      </c>
      <c r="P7" s="666">
        <f t="shared" si="1"/>
        <v>0</v>
      </c>
      <c r="Q7" s="657">
        <v>92.5</v>
      </c>
      <c r="R7" s="657">
        <v>84.72</v>
      </c>
      <c r="S7" s="657">
        <f t="shared" si="2"/>
        <v>7.7800000000000011</v>
      </c>
      <c r="T7" s="657">
        <v>0</v>
      </c>
      <c r="U7" s="664">
        <v>0</v>
      </c>
      <c r="V7" s="657">
        <f t="shared" si="3"/>
        <v>0</v>
      </c>
      <c r="W7" s="661"/>
      <c r="X7" s="665">
        <v>0</v>
      </c>
      <c r="Y7" s="657">
        <v>0</v>
      </c>
      <c r="Z7" s="657">
        <v>0</v>
      </c>
      <c r="AA7" s="667"/>
      <c r="AB7" s="657">
        <f t="shared" si="4"/>
        <v>445.47</v>
      </c>
      <c r="AF7" s="742"/>
      <c r="AG7" s="743"/>
      <c r="AH7" s="740"/>
      <c r="AI7" s="744"/>
    </row>
    <row r="8" spans="1:35" s="370" customFormat="1" ht="30.75" customHeight="1">
      <c r="A8" s="668" t="s">
        <v>518</v>
      </c>
      <c r="B8" s="653" t="s">
        <v>545</v>
      </c>
      <c r="C8" s="670" t="s">
        <v>685</v>
      </c>
      <c r="D8" s="690" t="s">
        <v>686</v>
      </c>
      <c r="E8" s="654">
        <v>3</v>
      </c>
      <c r="F8" s="663">
        <v>422105</v>
      </c>
      <c r="G8" s="749" t="s">
        <v>872</v>
      </c>
      <c r="H8" s="664">
        <v>0</v>
      </c>
      <c r="I8" s="657">
        <v>117.12</v>
      </c>
      <c r="J8" s="657">
        <v>0</v>
      </c>
      <c r="K8" s="657">
        <v>291.08</v>
      </c>
      <c r="L8" s="657">
        <v>1</v>
      </c>
      <c r="M8" s="657">
        <f t="shared" si="0"/>
        <v>290.08</v>
      </c>
      <c r="N8" s="665">
        <v>0</v>
      </c>
      <c r="O8" s="657">
        <v>0</v>
      </c>
      <c r="P8" s="666">
        <f t="shared" si="1"/>
        <v>0</v>
      </c>
      <c r="Q8" s="657">
        <v>126.13</v>
      </c>
      <c r="R8" s="657">
        <v>85.5</v>
      </c>
      <c r="S8" s="657">
        <f t="shared" si="2"/>
        <v>40.629999999999995</v>
      </c>
      <c r="T8" s="657">
        <v>0</v>
      </c>
      <c r="U8" s="664">
        <v>0</v>
      </c>
      <c r="V8" s="657">
        <f t="shared" si="3"/>
        <v>0</v>
      </c>
      <c r="W8" s="661"/>
      <c r="X8" s="665">
        <v>0</v>
      </c>
      <c r="Y8" s="657">
        <v>0</v>
      </c>
      <c r="Z8" s="657">
        <v>0</v>
      </c>
      <c r="AA8" s="667"/>
      <c r="AB8" s="657">
        <f t="shared" si="4"/>
        <v>447.83</v>
      </c>
      <c r="AF8" s="742"/>
      <c r="AG8" s="743"/>
      <c r="AH8" s="740"/>
      <c r="AI8" s="744"/>
    </row>
    <row r="9" spans="1:35" s="370" customFormat="1" ht="30.75" customHeight="1">
      <c r="A9" s="668" t="s">
        <v>518</v>
      </c>
      <c r="B9" s="653" t="s">
        <v>545</v>
      </c>
      <c r="C9" s="670" t="s">
        <v>707</v>
      </c>
      <c r="D9" s="690" t="s">
        <v>708</v>
      </c>
      <c r="E9" s="654">
        <v>3</v>
      </c>
      <c r="F9" s="663">
        <v>514320</v>
      </c>
      <c r="G9" s="749" t="s">
        <v>872</v>
      </c>
      <c r="H9" s="664">
        <v>0</v>
      </c>
      <c r="I9" s="657">
        <v>168.64</v>
      </c>
      <c r="J9" s="657">
        <v>0</v>
      </c>
      <c r="K9" s="657">
        <v>291.08</v>
      </c>
      <c r="L9" s="657">
        <v>1</v>
      </c>
      <c r="M9" s="657">
        <f t="shared" si="0"/>
        <v>290.08</v>
      </c>
      <c r="N9" s="665">
        <v>0</v>
      </c>
      <c r="O9" s="657">
        <v>0</v>
      </c>
      <c r="P9" s="666">
        <f t="shared" si="1"/>
        <v>0</v>
      </c>
      <c r="Q9" s="657">
        <v>126.13</v>
      </c>
      <c r="R9" s="657">
        <v>82.65</v>
      </c>
      <c r="S9" s="657">
        <f t="shared" si="2"/>
        <v>43.47999999999999</v>
      </c>
      <c r="T9" s="657">
        <v>0</v>
      </c>
      <c r="U9" s="664">
        <v>0</v>
      </c>
      <c r="V9" s="657">
        <f t="shared" si="3"/>
        <v>0</v>
      </c>
      <c r="W9" s="661"/>
      <c r="X9" s="734" t="s">
        <v>843</v>
      </c>
      <c r="Y9" s="664">
        <v>127.386</v>
      </c>
      <c r="Z9" s="657">
        <v>140.78800000000001</v>
      </c>
      <c r="AA9" s="657">
        <v>154.19</v>
      </c>
      <c r="AB9" s="657">
        <v>167.59200000000001</v>
      </c>
      <c r="AF9" s="742"/>
      <c r="AG9" s="743"/>
      <c r="AH9" s="740"/>
      <c r="AI9" s="744"/>
    </row>
    <row r="10" spans="1:35" s="370" customFormat="1" ht="30.75" customHeight="1">
      <c r="A10" s="668" t="s">
        <v>518</v>
      </c>
      <c r="B10" s="653" t="s">
        <v>545</v>
      </c>
      <c r="C10" s="735" t="s">
        <v>838</v>
      </c>
      <c r="D10" s="736" t="s">
        <v>842</v>
      </c>
      <c r="E10" s="654">
        <v>2</v>
      </c>
      <c r="F10" s="671">
        <v>223505</v>
      </c>
      <c r="G10" s="749" t="s">
        <v>872</v>
      </c>
      <c r="H10" s="664">
        <v>0</v>
      </c>
      <c r="I10" s="657">
        <v>251.87</v>
      </c>
      <c r="J10" s="657">
        <v>0</v>
      </c>
      <c r="K10" s="657">
        <v>291.08</v>
      </c>
      <c r="L10" s="657">
        <v>1</v>
      </c>
      <c r="M10" s="657">
        <f t="shared" ref="M10" si="5">K10-L10</f>
        <v>290.08</v>
      </c>
      <c r="N10" s="665">
        <v>0</v>
      </c>
      <c r="O10" s="657">
        <v>0</v>
      </c>
      <c r="P10" s="666">
        <f t="shared" ref="P10" si="6">N10-O10</f>
        <v>0</v>
      </c>
      <c r="Q10" s="657">
        <v>0</v>
      </c>
      <c r="R10" s="657">
        <v>0</v>
      </c>
      <c r="S10" s="657">
        <f t="shared" ref="S10" si="7">Q10-R10</f>
        <v>0</v>
      </c>
      <c r="T10" s="657">
        <v>0</v>
      </c>
      <c r="U10" s="664">
        <v>0</v>
      </c>
      <c r="V10" s="657">
        <f t="shared" ref="V10" si="8">T10-U10</f>
        <v>0</v>
      </c>
      <c r="W10" s="661"/>
      <c r="X10" s="734" t="s">
        <v>844</v>
      </c>
      <c r="Y10" s="664">
        <v>127.386</v>
      </c>
      <c r="Z10" s="657">
        <v>140.78800000000001</v>
      </c>
      <c r="AA10" s="657">
        <v>154.19</v>
      </c>
      <c r="AB10" s="657">
        <v>167.59200000000001</v>
      </c>
      <c r="AF10" s="742"/>
      <c r="AG10" s="743"/>
      <c r="AH10" s="740"/>
      <c r="AI10" s="744"/>
    </row>
    <row r="11" spans="1:35" s="370" customFormat="1" ht="30.75" customHeight="1">
      <c r="A11" s="668" t="s">
        <v>518</v>
      </c>
      <c r="B11" s="653" t="s">
        <v>545</v>
      </c>
      <c r="C11" s="668" t="s">
        <v>557</v>
      </c>
      <c r="D11" s="682" t="s">
        <v>558</v>
      </c>
      <c r="E11" s="654">
        <v>2</v>
      </c>
      <c r="F11" s="671">
        <v>223505</v>
      </c>
      <c r="G11" s="749" t="s">
        <v>872</v>
      </c>
      <c r="H11" s="664">
        <v>0</v>
      </c>
      <c r="I11" s="657">
        <v>16.2</v>
      </c>
      <c r="J11" s="657">
        <v>0</v>
      </c>
      <c r="K11" s="657">
        <v>0</v>
      </c>
      <c r="L11" s="657">
        <v>0</v>
      </c>
      <c r="M11" s="657">
        <f t="shared" si="0"/>
        <v>0</v>
      </c>
      <c r="N11" s="665">
        <v>0</v>
      </c>
      <c r="O11" s="657">
        <v>0</v>
      </c>
      <c r="P11" s="666">
        <f t="shared" si="1"/>
        <v>0</v>
      </c>
      <c r="Q11" s="657">
        <v>0</v>
      </c>
      <c r="R11" s="657">
        <v>0</v>
      </c>
      <c r="S11" s="657">
        <f t="shared" si="2"/>
        <v>0</v>
      </c>
      <c r="T11" s="657">
        <v>0</v>
      </c>
      <c r="U11" s="664">
        <v>0</v>
      </c>
      <c r="V11" s="657">
        <f t="shared" si="3"/>
        <v>0</v>
      </c>
      <c r="W11" s="661"/>
      <c r="X11" s="665">
        <v>0</v>
      </c>
      <c r="Y11" s="657">
        <v>0</v>
      </c>
      <c r="Z11" s="657">
        <v>0</v>
      </c>
      <c r="AA11" s="667"/>
      <c r="AB11" s="657">
        <f t="shared" si="4"/>
        <v>16.2</v>
      </c>
      <c r="AF11" s="742"/>
      <c r="AG11" s="743"/>
      <c r="AH11" s="740"/>
      <c r="AI11" s="744"/>
    </row>
    <row r="12" spans="1:35" s="370" customFormat="1" ht="30.75" customHeight="1">
      <c r="A12" s="668" t="s">
        <v>518</v>
      </c>
      <c r="B12" s="653" t="s">
        <v>545</v>
      </c>
      <c r="C12" s="668" t="s">
        <v>559</v>
      </c>
      <c r="D12" s="689" t="s">
        <v>560</v>
      </c>
      <c r="E12" s="654">
        <v>1</v>
      </c>
      <c r="F12" s="655">
        <v>225124</v>
      </c>
      <c r="G12" s="749" t="s">
        <v>872</v>
      </c>
      <c r="H12" s="664">
        <v>0</v>
      </c>
      <c r="I12" s="657">
        <v>438.59</v>
      </c>
      <c r="J12" s="657">
        <v>0</v>
      </c>
      <c r="K12" s="657">
        <v>0</v>
      </c>
      <c r="L12" s="657">
        <v>0</v>
      </c>
      <c r="M12" s="657">
        <f t="shared" si="0"/>
        <v>0</v>
      </c>
      <c r="N12" s="665">
        <v>0</v>
      </c>
      <c r="O12" s="657">
        <v>0</v>
      </c>
      <c r="P12" s="666">
        <f t="shared" si="1"/>
        <v>0</v>
      </c>
      <c r="Q12" s="657">
        <v>0</v>
      </c>
      <c r="R12" s="657">
        <v>0</v>
      </c>
      <c r="S12" s="657">
        <f t="shared" si="2"/>
        <v>0</v>
      </c>
      <c r="T12" s="657">
        <v>0</v>
      </c>
      <c r="U12" s="664">
        <v>0</v>
      </c>
      <c r="V12" s="657">
        <f t="shared" si="3"/>
        <v>0</v>
      </c>
      <c r="W12" s="661"/>
      <c r="X12" s="665">
        <v>0</v>
      </c>
      <c r="Y12" s="657">
        <v>0</v>
      </c>
      <c r="Z12" s="657">
        <v>0</v>
      </c>
      <c r="AA12" s="667"/>
      <c r="AB12" s="657">
        <f t="shared" si="4"/>
        <v>438.59</v>
      </c>
      <c r="AF12" s="742"/>
      <c r="AG12" s="743"/>
      <c r="AH12" s="740"/>
      <c r="AI12" s="744"/>
    </row>
    <row r="13" spans="1:35" s="370" customFormat="1" ht="30.75" customHeight="1">
      <c r="A13" s="668" t="s">
        <v>518</v>
      </c>
      <c r="B13" s="653" t="s">
        <v>545</v>
      </c>
      <c r="C13" s="668" t="s">
        <v>701</v>
      </c>
      <c r="D13" s="689" t="s">
        <v>702</v>
      </c>
      <c r="E13" s="654">
        <v>3</v>
      </c>
      <c r="F13" s="655">
        <v>782320</v>
      </c>
      <c r="G13" s="749" t="s">
        <v>872</v>
      </c>
      <c r="H13" s="664">
        <v>0</v>
      </c>
      <c r="I13" s="657">
        <v>160.72999999999999</v>
      </c>
      <c r="J13" s="657">
        <v>0</v>
      </c>
      <c r="K13" s="657">
        <v>291.08</v>
      </c>
      <c r="L13" s="657">
        <v>1</v>
      </c>
      <c r="M13" s="657">
        <f t="shared" si="0"/>
        <v>290.08</v>
      </c>
      <c r="N13" s="665">
        <v>0</v>
      </c>
      <c r="O13" s="657">
        <v>0</v>
      </c>
      <c r="P13" s="666">
        <f t="shared" si="1"/>
        <v>0</v>
      </c>
      <c r="Q13" s="657">
        <v>0</v>
      </c>
      <c r="R13" s="657">
        <v>0</v>
      </c>
      <c r="S13" s="657">
        <f t="shared" si="2"/>
        <v>0</v>
      </c>
      <c r="T13" s="657">
        <v>0</v>
      </c>
      <c r="U13" s="664">
        <f>S13-T13</f>
        <v>0</v>
      </c>
      <c r="V13" s="657">
        <f t="shared" si="3"/>
        <v>0</v>
      </c>
      <c r="W13" s="661"/>
      <c r="X13" s="665">
        <f>V13-W13</f>
        <v>0</v>
      </c>
      <c r="Y13" s="657">
        <f>W13-X13</f>
        <v>0</v>
      </c>
      <c r="Z13" s="657">
        <f>X13-Y13</f>
        <v>0</v>
      </c>
      <c r="AA13" s="667"/>
      <c r="AB13" s="657">
        <f t="shared" si="4"/>
        <v>450.80999999999995</v>
      </c>
      <c r="AF13" s="742"/>
      <c r="AG13" s="743"/>
      <c r="AH13" s="740"/>
      <c r="AI13" s="744"/>
    </row>
    <row r="14" spans="1:35" s="370" customFormat="1" ht="30.75" customHeight="1">
      <c r="A14" s="668" t="s">
        <v>518</v>
      </c>
      <c r="B14" s="653" t="s">
        <v>545</v>
      </c>
      <c r="C14" s="668" t="s">
        <v>561</v>
      </c>
      <c r="D14" s="689" t="s">
        <v>562</v>
      </c>
      <c r="E14" s="654">
        <v>3</v>
      </c>
      <c r="F14" s="663">
        <v>422105</v>
      </c>
      <c r="G14" s="749" t="s">
        <v>872</v>
      </c>
      <c r="H14" s="664">
        <v>0</v>
      </c>
      <c r="I14" s="657">
        <v>116.11</v>
      </c>
      <c r="J14" s="657">
        <v>0</v>
      </c>
      <c r="K14" s="657">
        <v>291.08</v>
      </c>
      <c r="L14" s="657">
        <v>1</v>
      </c>
      <c r="M14" s="657">
        <v>0</v>
      </c>
      <c r="N14" s="665">
        <v>0</v>
      </c>
      <c r="O14" s="657">
        <v>0</v>
      </c>
      <c r="P14" s="666">
        <f t="shared" si="1"/>
        <v>0</v>
      </c>
      <c r="Q14" s="657">
        <v>269.08</v>
      </c>
      <c r="R14" s="657">
        <v>85.5</v>
      </c>
      <c r="S14" s="657">
        <f t="shared" si="2"/>
        <v>183.57999999999998</v>
      </c>
      <c r="T14" s="657">
        <v>0</v>
      </c>
      <c r="U14" s="664">
        <v>0</v>
      </c>
      <c r="V14" s="657">
        <f t="shared" si="3"/>
        <v>0</v>
      </c>
      <c r="W14" s="661"/>
      <c r="X14" s="665">
        <v>0</v>
      </c>
      <c r="Y14" s="657">
        <v>0</v>
      </c>
      <c r="Z14" s="657">
        <v>0</v>
      </c>
      <c r="AA14" s="667"/>
      <c r="AB14" s="657">
        <f t="shared" si="4"/>
        <v>299.69</v>
      </c>
      <c r="AF14" s="742"/>
      <c r="AG14" s="743"/>
      <c r="AH14" s="740"/>
      <c r="AI14" s="744"/>
    </row>
    <row r="15" spans="1:35" s="370" customFormat="1" ht="30.75" customHeight="1">
      <c r="A15" s="668" t="s">
        <v>518</v>
      </c>
      <c r="B15" s="653" t="s">
        <v>545</v>
      </c>
      <c r="C15" s="668" t="s">
        <v>563</v>
      </c>
      <c r="D15" s="689" t="s">
        <v>564</v>
      </c>
      <c r="E15" s="654">
        <v>2</v>
      </c>
      <c r="F15" s="663">
        <v>223505</v>
      </c>
      <c r="G15" s="749" t="s">
        <v>872</v>
      </c>
      <c r="H15" s="664">
        <v>0</v>
      </c>
      <c r="I15" s="657">
        <v>287.20999999999998</v>
      </c>
      <c r="J15" s="657">
        <v>0</v>
      </c>
      <c r="K15" s="657">
        <v>291.08</v>
      </c>
      <c r="L15" s="657">
        <v>1</v>
      </c>
      <c r="M15" s="657">
        <f t="shared" si="0"/>
        <v>290.08</v>
      </c>
      <c r="N15" s="665">
        <v>0</v>
      </c>
      <c r="O15" s="657">
        <v>0</v>
      </c>
      <c r="P15" s="666">
        <f t="shared" si="1"/>
        <v>0</v>
      </c>
      <c r="Q15" s="657">
        <v>84.09</v>
      </c>
      <c r="R15" s="657">
        <v>82</v>
      </c>
      <c r="S15" s="657">
        <f t="shared" si="2"/>
        <v>2.0900000000000034</v>
      </c>
      <c r="T15" s="657">
        <v>0</v>
      </c>
      <c r="U15" s="664">
        <v>0</v>
      </c>
      <c r="V15" s="657">
        <f t="shared" si="3"/>
        <v>0</v>
      </c>
      <c r="W15" s="661"/>
      <c r="X15" s="665">
        <v>0</v>
      </c>
      <c r="Y15" s="657">
        <v>0</v>
      </c>
      <c r="Z15" s="657">
        <v>0</v>
      </c>
      <c r="AA15" s="667"/>
      <c r="AB15" s="657">
        <f t="shared" si="4"/>
        <v>579.37999999999988</v>
      </c>
      <c r="AF15" s="742"/>
      <c r="AG15" s="743"/>
      <c r="AH15" s="740"/>
      <c r="AI15" s="744"/>
    </row>
    <row r="16" spans="1:35" s="370" customFormat="1" ht="30.75" customHeight="1">
      <c r="A16" s="668" t="s">
        <v>518</v>
      </c>
      <c r="B16" s="653" t="s">
        <v>545</v>
      </c>
      <c r="C16" s="668" t="s">
        <v>744</v>
      </c>
      <c r="D16" s="689" t="s">
        <v>745</v>
      </c>
      <c r="E16" s="654">
        <v>1</v>
      </c>
      <c r="F16" s="655">
        <v>225124</v>
      </c>
      <c r="G16" s="749" t="s">
        <v>872</v>
      </c>
      <c r="H16" s="664">
        <v>0</v>
      </c>
      <c r="I16" s="657">
        <v>438.59</v>
      </c>
      <c r="J16" s="657">
        <v>0</v>
      </c>
      <c r="K16" s="657">
        <v>0</v>
      </c>
      <c r="L16" s="657">
        <v>0</v>
      </c>
      <c r="M16" s="657">
        <f t="shared" si="0"/>
        <v>0</v>
      </c>
      <c r="N16" s="665">
        <v>0</v>
      </c>
      <c r="O16" s="657">
        <v>0</v>
      </c>
      <c r="P16" s="666">
        <f t="shared" si="1"/>
        <v>0</v>
      </c>
      <c r="Q16" s="657">
        <v>0</v>
      </c>
      <c r="R16" s="657">
        <v>0</v>
      </c>
      <c r="S16" s="657">
        <f t="shared" si="2"/>
        <v>0</v>
      </c>
      <c r="T16" s="657">
        <v>0</v>
      </c>
      <c r="U16" s="664">
        <v>0</v>
      </c>
      <c r="V16" s="657">
        <f t="shared" si="3"/>
        <v>0</v>
      </c>
      <c r="W16" s="661"/>
      <c r="X16" s="665">
        <v>0</v>
      </c>
      <c r="Y16" s="657">
        <v>0</v>
      </c>
      <c r="Z16" s="657">
        <v>0</v>
      </c>
      <c r="AA16" s="667"/>
      <c r="AB16" s="657">
        <f t="shared" si="4"/>
        <v>438.59</v>
      </c>
      <c r="AF16" s="742"/>
      <c r="AG16" s="743"/>
      <c r="AH16" s="740"/>
      <c r="AI16" s="744"/>
    </row>
    <row r="17" spans="1:35" s="370" customFormat="1" ht="30.75" customHeight="1">
      <c r="A17" s="668" t="s">
        <v>518</v>
      </c>
      <c r="B17" s="653" t="s">
        <v>545</v>
      </c>
      <c r="C17" s="668" t="s">
        <v>565</v>
      </c>
      <c r="D17" s="689" t="s">
        <v>566</v>
      </c>
      <c r="E17" s="654">
        <v>2</v>
      </c>
      <c r="F17" s="663">
        <v>322205</v>
      </c>
      <c r="G17" s="749" t="s">
        <v>872</v>
      </c>
      <c r="H17" s="664">
        <v>0</v>
      </c>
      <c r="I17" s="657">
        <v>135.55000000000001</v>
      </c>
      <c r="J17" s="657">
        <v>0</v>
      </c>
      <c r="K17" s="657">
        <v>291.08</v>
      </c>
      <c r="L17" s="657">
        <v>1</v>
      </c>
      <c r="M17" s="657">
        <f t="shared" si="0"/>
        <v>290.08</v>
      </c>
      <c r="N17" s="665">
        <v>0</v>
      </c>
      <c r="O17" s="657">
        <v>0</v>
      </c>
      <c r="P17" s="666">
        <f t="shared" si="1"/>
        <v>0</v>
      </c>
      <c r="Q17" s="657">
        <v>84.09</v>
      </c>
      <c r="R17" s="657">
        <v>82</v>
      </c>
      <c r="S17" s="657">
        <f t="shared" si="2"/>
        <v>2.0900000000000034</v>
      </c>
      <c r="T17" s="657">
        <v>77.55</v>
      </c>
      <c r="U17" s="664">
        <v>0</v>
      </c>
      <c r="V17" s="657">
        <f t="shared" si="3"/>
        <v>77.55</v>
      </c>
      <c r="W17" s="669" t="s">
        <v>763</v>
      </c>
      <c r="X17" s="665">
        <v>0</v>
      </c>
      <c r="Y17" s="657">
        <v>0</v>
      </c>
      <c r="Z17" s="657">
        <v>0</v>
      </c>
      <c r="AA17" s="667"/>
      <c r="AB17" s="657">
        <f t="shared" si="4"/>
        <v>505.27</v>
      </c>
      <c r="AF17" s="742"/>
      <c r="AG17" s="743"/>
      <c r="AH17" s="740"/>
      <c r="AI17" s="744"/>
    </row>
    <row r="18" spans="1:35" s="370" customFormat="1" ht="30.75" customHeight="1">
      <c r="A18" s="668" t="s">
        <v>518</v>
      </c>
      <c r="B18" s="653" t="s">
        <v>545</v>
      </c>
      <c r="C18" s="668" t="s">
        <v>642</v>
      </c>
      <c r="D18" s="689" t="s">
        <v>641</v>
      </c>
      <c r="E18" s="654">
        <v>3</v>
      </c>
      <c r="F18" s="663">
        <v>514320</v>
      </c>
      <c r="G18" s="749" t="s">
        <v>872</v>
      </c>
      <c r="H18" s="664">
        <v>0</v>
      </c>
      <c r="I18" s="657">
        <v>137.65</v>
      </c>
      <c r="J18" s="657">
        <v>0</v>
      </c>
      <c r="K18" s="657">
        <v>291.08999999999997</v>
      </c>
      <c r="L18" s="657">
        <v>1</v>
      </c>
      <c r="M18" s="657">
        <f t="shared" si="0"/>
        <v>290.08999999999997</v>
      </c>
      <c r="N18" s="665">
        <v>0</v>
      </c>
      <c r="O18" s="657">
        <v>0</v>
      </c>
      <c r="P18" s="666">
        <v>0</v>
      </c>
      <c r="Q18" s="657">
        <v>134.54</v>
      </c>
      <c r="R18" s="657">
        <v>85.5</v>
      </c>
      <c r="S18" s="657">
        <f t="shared" si="2"/>
        <v>49.039999999999992</v>
      </c>
      <c r="T18" s="657">
        <v>0</v>
      </c>
      <c r="U18" s="664">
        <v>0</v>
      </c>
      <c r="V18" s="657">
        <f t="shared" si="3"/>
        <v>0</v>
      </c>
      <c r="W18" s="661"/>
      <c r="X18" s="665">
        <v>0</v>
      </c>
      <c r="Y18" s="657">
        <v>0</v>
      </c>
      <c r="Z18" s="657">
        <v>0</v>
      </c>
      <c r="AA18" s="667"/>
      <c r="AB18" s="657">
        <f t="shared" si="4"/>
        <v>476.78</v>
      </c>
      <c r="AF18" s="742"/>
      <c r="AG18" s="743"/>
      <c r="AH18" s="740"/>
      <c r="AI18" s="744"/>
    </row>
    <row r="19" spans="1:35" s="370" customFormat="1" ht="30.75" customHeight="1">
      <c r="A19" s="668" t="s">
        <v>518</v>
      </c>
      <c r="B19" s="653" t="s">
        <v>545</v>
      </c>
      <c r="C19" s="668" t="s">
        <v>703</v>
      </c>
      <c r="D19" s="689" t="s">
        <v>704</v>
      </c>
      <c r="E19" s="654">
        <v>3</v>
      </c>
      <c r="F19" s="663">
        <v>514320</v>
      </c>
      <c r="G19" s="749" t="s">
        <v>872</v>
      </c>
      <c r="H19" s="664">
        <v>0</v>
      </c>
      <c r="I19" s="657">
        <v>141.11000000000001</v>
      </c>
      <c r="J19" s="657">
        <v>0</v>
      </c>
      <c r="K19" s="657">
        <v>291.08999999999997</v>
      </c>
      <c r="L19" s="657">
        <v>1</v>
      </c>
      <c r="M19" s="657">
        <f t="shared" si="0"/>
        <v>290.08999999999997</v>
      </c>
      <c r="N19" s="665">
        <v>0</v>
      </c>
      <c r="O19" s="657">
        <v>0</v>
      </c>
      <c r="P19" s="666">
        <v>0</v>
      </c>
      <c r="Q19" s="657">
        <v>252.26</v>
      </c>
      <c r="R19" s="657">
        <v>85.5</v>
      </c>
      <c r="S19" s="657">
        <f t="shared" si="2"/>
        <v>166.76</v>
      </c>
      <c r="T19" s="657">
        <v>0</v>
      </c>
      <c r="U19" s="664">
        <v>0</v>
      </c>
      <c r="V19" s="657">
        <f t="shared" si="3"/>
        <v>0</v>
      </c>
      <c r="W19" s="661"/>
      <c r="X19" s="665">
        <v>0</v>
      </c>
      <c r="Y19" s="657">
        <v>0</v>
      </c>
      <c r="Z19" s="657">
        <v>0</v>
      </c>
      <c r="AA19" s="667"/>
      <c r="AB19" s="657">
        <f t="shared" si="4"/>
        <v>597.96</v>
      </c>
      <c r="AF19" s="742"/>
      <c r="AG19" s="743"/>
      <c r="AH19" s="740"/>
      <c r="AI19" s="744"/>
    </row>
    <row r="20" spans="1:35" s="370" customFormat="1" ht="30.75" customHeight="1">
      <c r="A20" s="668" t="s">
        <v>518</v>
      </c>
      <c r="B20" s="653" t="s">
        <v>545</v>
      </c>
      <c r="C20" s="750" t="s">
        <v>873</v>
      </c>
      <c r="D20" s="751" t="s">
        <v>874</v>
      </c>
      <c r="E20" s="654">
        <v>3</v>
      </c>
      <c r="F20" s="663">
        <v>131205</v>
      </c>
      <c r="G20" s="749" t="s">
        <v>872</v>
      </c>
      <c r="H20" s="664">
        <v>0</v>
      </c>
      <c r="I20" s="657">
        <v>604.83000000000004</v>
      </c>
      <c r="J20" s="657">
        <v>0</v>
      </c>
      <c r="K20" s="657">
        <v>291.08999999999997</v>
      </c>
      <c r="L20" s="657">
        <v>1</v>
      </c>
      <c r="M20" s="657">
        <f t="shared" ref="M20" si="9">K20-L20</f>
        <v>290.08999999999997</v>
      </c>
      <c r="N20" s="665">
        <v>0</v>
      </c>
      <c r="O20" s="657">
        <v>0</v>
      </c>
      <c r="P20" s="666">
        <v>0</v>
      </c>
      <c r="Q20" s="657">
        <v>0</v>
      </c>
      <c r="R20" s="657">
        <v>0</v>
      </c>
      <c r="S20" s="657">
        <v>0</v>
      </c>
      <c r="T20" s="657">
        <v>0</v>
      </c>
      <c r="U20" s="664">
        <v>0</v>
      </c>
      <c r="V20" s="657">
        <f t="shared" ref="V20" si="10">T20-U20</f>
        <v>0</v>
      </c>
      <c r="W20" s="661"/>
      <c r="X20" s="665">
        <v>0</v>
      </c>
      <c r="Y20" s="657">
        <v>0</v>
      </c>
      <c r="Z20" s="657">
        <v>0</v>
      </c>
      <c r="AA20" s="667"/>
      <c r="AB20" s="657">
        <f t="shared" ref="AB20" si="11">SUM(Z20,V20,S20,P20,M20,J20,I20)</f>
        <v>894.92000000000007</v>
      </c>
      <c r="AF20" s="742"/>
      <c r="AG20" s="743"/>
      <c r="AH20" s="740"/>
      <c r="AI20" s="744"/>
    </row>
    <row r="21" spans="1:35" s="370" customFormat="1" ht="30.75" customHeight="1">
      <c r="A21" s="668" t="s">
        <v>518</v>
      </c>
      <c r="B21" s="653" t="s">
        <v>545</v>
      </c>
      <c r="C21" s="668" t="s">
        <v>567</v>
      </c>
      <c r="D21" s="689" t="s">
        <v>568</v>
      </c>
      <c r="E21" s="654">
        <v>3</v>
      </c>
      <c r="F21" s="655">
        <v>782320</v>
      </c>
      <c r="G21" s="749" t="s">
        <v>872</v>
      </c>
      <c r="H21" s="664">
        <v>0</v>
      </c>
      <c r="I21" s="657">
        <v>233.26</v>
      </c>
      <c r="J21" s="657">
        <v>0</v>
      </c>
      <c r="K21" s="657">
        <v>0</v>
      </c>
      <c r="L21" s="657">
        <v>0</v>
      </c>
      <c r="M21" s="657">
        <f t="shared" si="0"/>
        <v>0</v>
      </c>
      <c r="N21" s="665">
        <v>0</v>
      </c>
      <c r="O21" s="657">
        <v>0</v>
      </c>
      <c r="P21" s="666">
        <f t="shared" si="1"/>
        <v>0</v>
      </c>
      <c r="Q21" s="657">
        <v>0</v>
      </c>
      <c r="R21" s="657">
        <v>0</v>
      </c>
      <c r="S21" s="657">
        <f t="shared" si="2"/>
        <v>0</v>
      </c>
      <c r="T21" s="657">
        <v>0</v>
      </c>
      <c r="U21" s="664">
        <v>0</v>
      </c>
      <c r="V21" s="657">
        <f t="shared" si="3"/>
        <v>0</v>
      </c>
      <c r="W21" s="661"/>
      <c r="X21" s="665">
        <v>0</v>
      </c>
      <c r="Y21" s="657">
        <v>0</v>
      </c>
      <c r="Z21" s="657">
        <v>0</v>
      </c>
      <c r="AA21" s="667"/>
      <c r="AB21" s="657">
        <f t="shared" si="4"/>
        <v>233.26</v>
      </c>
      <c r="AF21" s="742"/>
      <c r="AG21" s="743"/>
      <c r="AH21" s="740"/>
      <c r="AI21" s="744"/>
    </row>
    <row r="22" spans="1:35" s="370" customFormat="1" ht="30.75" customHeight="1">
      <c r="A22" s="668" t="s">
        <v>518</v>
      </c>
      <c r="B22" s="653" t="s">
        <v>545</v>
      </c>
      <c r="C22" s="668" t="s">
        <v>569</v>
      </c>
      <c r="D22" s="689" t="s">
        <v>570</v>
      </c>
      <c r="E22" s="654">
        <v>2</v>
      </c>
      <c r="F22" s="663">
        <v>223505</v>
      </c>
      <c r="G22" s="749" t="s">
        <v>872</v>
      </c>
      <c r="H22" s="664">
        <v>0</v>
      </c>
      <c r="I22" s="657">
        <v>0</v>
      </c>
      <c r="J22" s="657">
        <v>0</v>
      </c>
      <c r="K22" s="657">
        <v>0</v>
      </c>
      <c r="L22" s="657">
        <v>0</v>
      </c>
      <c r="M22" s="657">
        <f t="shared" si="0"/>
        <v>0</v>
      </c>
      <c r="N22" s="665">
        <v>0</v>
      </c>
      <c r="O22" s="657">
        <v>0</v>
      </c>
      <c r="P22" s="666">
        <f t="shared" si="1"/>
        <v>0</v>
      </c>
      <c r="Q22" s="657">
        <v>0</v>
      </c>
      <c r="R22" s="657">
        <v>0</v>
      </c>
      <c r="S22" s="657">
        <f t="shared" si="2"/>
        <v>0</v>
      </c>
      <c r="T22" s="657">
        <v>0</v>
      </c>
      <c r="U22" s="664">
        <v>0</v>
      </c>
      <c r="V22" s="657">
        <f t="shared" si="3"/>
        <v>0</v>
      </c>
      <c r="W22" s="661"/>
      <c r="X22" s="665">
        <v>0</v>
      </c>
      <c r="Y22" s="657">
        <v>0</v>
      </c>
      <c r="Z22" s="657">
        <v>0</v>
      </c>
      <c r="AA22" s="667"/>
      <c r="AB22" s="657">
        <f t="shared" si="4"/>
        <v>0</v>
      </c>
      <c r="AF22" s="742"/>
      <c r="AG22" s="743"/>
      <c r="AH22" s="740"/>
      <c r="AI22" s="744"/>
    </row>
    <row r="23" spans="1:35" s="370" customFormat="1" ht="30.75" customHeight="1">
      <c r="A23" s="668" t="s">
        <v>518</v>
      </c>
      <c r="B23" s="653" t="s">
        <v>545</v>
      </c>
      <c r="C23" s="668" t="s">
        <v>688</v>
      </c>
      <c r="D23" s="689" t="s">
        <v>687</v>
      </c>
      <c r="E23" s="654">
        <v>3</v>
      </c>
      <c r="F23" s="663">
        <v>514320</v>
      </c>
      <c r="G23" s="749" t="s">
        <v>872</v>
      </c>
      <c r="H23" s="664">
        <v>0</v>
      </c>
      <c r="I23" s="657">
        <v>186.96</v>
      </c>
      <c r="J23" s="657">
        <v>0</v>
      </c>
      <c r="K23" s="657">
        <v>291.08999999999997</v>
      </c>
      <c r="L23" s="657">
        <v>1</v>
      </c>
      <c r="M23" s="657">
        <f t="shared" si="0"/>
        <v>290.08999999999997</v>
      </c>
      <c r="N23" s="665">
        <v>0</v>
      </c>
      <c r="O23" s="657">
        <v>0</v>
      </c>
      <c r="P23" s="666">
        <f t="shared" si="1"/>
        <v>0</v>
      </c>
      <c r="Q23" s="657">
        <v>0</v>
      </c>
      <c r="R23" s="657">
        <v>0</v>
      </c>
      <c r="S23" s="657">
        <f t="shared" si="2"/>
        <v>0</v>
      </c>
      <c r="T23" s="657">
        <v>0</v>
      </c>
      <c r="U23" s="664">
        <v>0</v>
      </c>
      <c r="V23" s="657">
        <f t="shared" si="3"/>
        <v>0</v>
      </c>
      <c r="W23" s="669"/>
      <c r="X23" s="665">
        <v>0</v>
      </c>
      <c r="Y23" s="657">
        <v>0</v>
      </c>
      <c r="Z23" s="657">
        <v>0</v>
      </c>
      <c r="AA23" s="667"/>
      <c r="AB23" s="657">
        <f t="shared" si="4"/>
        <v>477.04999999999995</v>
      </c>
      <c r="AF23" s="742"/>
      <c r="AG23" s="743"/>
      <c r="AH23" s="740"/>
      <c r="AI23" s="744"/>
    </row>
    <row r="24" spans="1:35" s="370" customFormat="1" ht="30.75" customHeight="1">
      <c r="A24" s="668" t="s">
        <v>518</v>
      </c>
      <c r="B24" s="653" t="s">
        <v>545</v>
      </c>
      <c r="C24" s="668" t="s">
        <v>772</v>
      </c>
      <c r="D24" s="689" t="s">
        <v>773</v>
      </c>
      <c r="E24" s="654">
        <v>3</v>
      </c>
      <c r="F24" s="655">
        <v>782305</v>
      </c>
      <c r="G24" s="749" t="s">
        <v>872</v>
      </c>
      <c r="H24" s="664">
        <v>0</v>
      </c>
      <c r="I24" s="657">
        <v>137.63</v>
      </c>
      <c r="J24" s="657">
        <v>0</v>
      </c>
      <c r="K24" s="657">
        <v>291.08999999999997</v>
      </c>
      <c r="L24" s="657">
        <v>1</v>
      </c>
      <c r="M24" s="657">
        <f t="shared" ref="M24" si="12">K24-L24</f>
        <v>290.08999999999997</v>
      </c>
      <c r="N24" s="665">
        <v>0</v>
      </c>
      <c r="O24" s="657">
        <v>0</v>
      </c>
      <c r="P24" s="666">
        <f t="shared" ref="P24" si="13">N24-O24</f>
        <v>0</v>
      </c>
      <c r="Q24" s="657">
        <v>193.4</v>
      </c>
      <c r="R24" s="657">
        <v>85.5</v>
      </c>
      <c r="S24" s="657">
        <f t="shared" ref="S24" si="14">Q24-R24</f>
        <v>107.9</v>
      </c>
      <c r="T24" s="657">
        <v>0</v>
      </c>
      <c r="U24" s="664">
        <v>0</v>
      </c>
      <c r="V24" s="657">
        <f t="shared" si="3"/>
        <v>0</v>
      </c>
      <c r="W24" s="669"/>
      <c r="X24" s="665">
        <v>0</v>
      </c>
      <c r="Y24" s="657">
        <v>0</v>
      </c>
      <c r="Z24" s="657">
        <v>0</v>
      </c>
      <c r="AA24" s="667"/>
      <c r="AB24" s="657">
        <f t="shared" ref="AB24" si="15">SUM(Z24,V24,S24,P24,M24,J24,I24)</f>
        <v>535.62</v>
      </c>
      <c r="AF24" s="742"/>
      <c r="AG24" s="743"/>
      <c r="AH24" s="740"/>
      <c r="AI24" s="744"/>
    </row>
    <row r="25" spans="1:35" s="370" customFormat="1" ht="30.75" customHeight="1">
      <c r="A25" s="668" t="s">
        <v>518</v>
      </c>
      <c r="B25" s="653" t="s">
        <v>545</v>
      </c>
      <c r="C25" s="668" t="s">
        <v>571</v>
      </c>
      <c r="D25" s="689" t="s">
        <v>572</v>
      </c>
      <c r="E25" s="654">
        <v>2</v>
      </c>
      <c r="F25" s="655">
        <v>223405</v>
      </c>
      <c r="G25" s="749" t="s">
        <v>872</v>
      </c>
      <c r="H25" s="664">
        <v>0</v>
      </c>
      <c r="I25" s="657">
        <v>344.75</v>
      </c>
      <c r="J25" s="657">
        <v>0</v>
      </c>
      <c r="K25" s="657">
        <v>291.08999999999997</v>
      </c>
      <c r="L25" s="657">
        <v>1</v>
      </c>
      <c r="M25" s="657">
        <f t="shared" si="0"/>
        <v>290.08999999999997</v>
      </c>
      <c r="N25" s="665">
        <v>0</v>
      </c>
      <c r="O25" s="657">
        <v>0</v>
      </c>
      <c r="P25" s="666">
        <f t="shared" si="1"/>
        <v>0</v>
      </c>
      <c r="Q25" s="657">
        <v>0</v>
      </c>
      <c r="R25" s="657">
        <v>0</v>
      </c>
      <c r="S25" s="657">
        <f t="shared" ref="S25:S54" si="16">Q25-R25</f>
        <v>0</v>
      </c>
      <c r="T25" s="657">
        <v>0</v>
      </c>
      <c r="U25" s="664">
        <v>0</v>
      </c>
      <c r="V25" s="657">
        <f t="shared" si="3"/>
        <v>0</v>
      </c>
      <c r="W25" s="661"/>
      <c r="X25" s="665">
        <v>0</v>
      </c>
      <c r="Y25" s="657">
        <v>0</v>
      </c>
      <c r="Z25" s="657">
        <v>0</v>
      </c>
      <c r="AA25" s="667"/>
      <c r="AB25" s="657">
        <f t="shared" ref="AB25:AB55" si="17">SUM(Z25,V25,S25,P25,M25,J25,I25)</f>
        <v>634.83999999999992</v>
      </c>
      <c r="AF25" s="742"/>
      <c r="AG25" s="743"/>
      <c r="AH25" s="740"/>
      <c r="AI25" s="744"/>
    </row>
    <row r="26" spans="1:35" s="370" customFormat="1" ht="30.75" customHeight="1">
      <c r="A26" s="668" t="s">
        <v>518</v>
      </c>
      <c r="B26" s="653" t="s">
        <v>545</v>
      </c>
      <c r="C26" s="668" t="s">
        <v>709</v>
      </c>
      <c r="D26" s="689" t="s">
        <v>710</v>
      </c>
      <c r="E26" s="654">
        <v>2</v>
      </c>
      <c r="F26" s="655">
        <v>223505</v>
      </c>
      <c r="G26" s="749" t="s">
        <v>872</v>
      </c>
      <c r="H26" s="664">
        <v>0</v>
      </c>
      <c r="I26" s="657">
        <v>243.03</v>
      </c>
      <c r="J26" s="657">
        <v>0</v>
      </c>
      <c r="K26" s="657">
        <v>291.08999999999997</v>
      </c>
      <c r="L26" s="657">
        <v>1</v>
      </c>
      <c r="M26" s="657">
        <f t="shared" si="0"/>
        <v>290.08999999999997</v>
      </c>
      <c r="N26" s="665">
        <v>0</v>
      </c>
      <c r="O26" s="657">
        <v>0</v>
      </c>
      <c r="P26" s="666">
        <f t="shared" si="1"/>
        <v>0</v>
      </c>
      <c r="Q26" s="657">
        <v>0</v>
      </c>
      <c r="R26" s="657">
        <v>0</v>
      </c>
      <c r="S26" s="657">
        <f t="shared" si="16"/>
        <v>0</v>
      </c>
      <c r="T26" s="657">
        <v>0</v>
      </c>
      <c r="U26" s="664">
        <v>0</v>
      </c>
      <c r="V26" s="657">
        <f t="shared" si="3"/>
        <v>0</v>
      </c>
      <c r="W26" s="661"/>
      <c r="X26" s="665">
        <v>0</v>
      </c>
      <c r="Y26" s="657">
        <v>0</v>
      </c>
      <c r="Z26" s="657">
        <v>0</v>
      </c>
      <c r="AA26" s="667"/>
      <c r="AB26" s="657">
        <f t="shared" si="17"/>
        <v>533.12</v>
      </c>
      <c r="AF26" s="742"/>
      <c r="AG26" s="743"/>
      <c r="AH26" s="740"/>
      <c r="AI26" s="744"/>
    </row>
    <row r="27" spans="1:35" s="370" customFormat="1" ht="30.75" customHeight="1">
      <c r="A27" s="668" t="s">
        <v>518</v>
      </c>
      <c r="B27" s="653" t="s">
        <v>545</v>
      </c>
      <c r="C27" s="668" t="s">
        <v>573</v>
      </c>
      <c r="D27" s="689" t="s">
        <v>574</v>
      </c>
      <c r="E27" s="654">
        <v>2</v>
      </c>
      <c r="F27" s="663">
        <v>322205</v>
      </c>
      <c r="G27" s="749" t="s">
        <v>872</v>
      </c>
      <c r="H27" s="664">
        <v>0</v>
      </c>
      <c r="I27" s="657">
        <v>149.76</v>
      </c>
      <c r="J27" s="657">
        <v>0</v>
      </c>
      <c r="K27" s="657">
        <v>291.08999999999997</v>
      </c>
      <c r="L27" s="657">
        <v>1</v>
      </c>
      <c r="M27" s="657">
        <f t="shared" si="0"/>
        <v>290.08999999999997</v>
      </c>
      <c r="N27" s="665">
        <v>0</v>
      </c>
      <c r="O27" s="657">
        <v>0</v>
      </c>
      <c r="P27" s="666">
        <v>0</v>
      </c>
      <c r="Q27" s="657">
        <v>0</v>
      </c>
      <c r="R27" s="657">
        <v>0</v>
      </c>
      <c r="S27" s="657">
        <f t="shared" si="16"/>
        <v>0</v>
      </c>
      <c r="T27" s="657">
        <v>0</v>
      </c>
      <c r="U27" s="664">
        <v>0</v>
      </c>
      <c r="V27" s="657">
        <f t="shared" si="3"/>
        <v>0</v>
      </c>
      <c r="W27" s="661"/>
      <c r="X27" s="665">
        <v>0</v>
      </c>
      <c r="Y27" s="657">
        <v>0</v>
      </c>
      <c r="Z27" s="657">
        <v>0</v>
      </c>
      <c r="AA27" s="667"/>
      <c r="AB27" s="657">
        <f t="shared" si="17"/>
        <v>439.84999999999997</v>
      </c>
      <c r="AF27" s="742"/>
      <c r="AG27" s="743"/>
      <c r="AH27" s="740"/>
      <c r="AI27" s="744"/>
    </row>
    <row r="28" spans="1:35" s="370" customFormat="1" ht="30.75" customHeight="1">
      <c r="A28" s="668" t="s">
        <v>518</v>
      </c>
      <c r="B28" s="653" t="s">
        <v>545</v>
      </c>
      <c r="C28" s="731" t="s">
        <v>831</v>
      </c>
      <c r="D28" s="730" t="s">
        <v>837</v>
      </c>
      <c r="E28" s="654">
        <v>3</v>
      </c>
      <c r="F28" s="663">
        <v>513425</v>
      </c>
      <c r="G28" s="749" t="s">
        <v>872</v>
      </c>
      <c r="H28" s="664">
        <v>0</v>
      </c>
      <c r="I28" s="657">
        <v>140.68</v>
      </c>
      <c r="J28" s="657">
        <v>0</v>
      </c>
      <c r="K28" s="657">
        <v>291.08999999999997</v>
      </c>
      <c r="L28" s="657">
        <v>1</v>
      </c>
      <c r="M28" s="657">
        <f t="shared" ref="M28:M29" si="18">K28-L28</f>
        <v>290.08999999999997</v>
      </c>
      <c r="N28" s="665">
        <v>0</v>
      </c>
      <c r="O28" s="657">
        <v>0</v>
      </c>
      <c r="P28" s="666">
        <v>0</v>
      </c>
      <c r="Q28" s="657">
        <v>134.54</v>
      </c>
      <c r="R28" s="657">
        <v>85.5</v>
      </c>
      <c r="S28" s="657">
        <f t="shared" ref="S28:S29" si="19">Q28-R28</f>
        <v>49.039999999999992</v>
      </c>
      <c r="T28" s="657">
        <v>0</v>
      </c>
      <c r="U28" s="664">
        <v>0</v>
      </c>
      <c r="V28" s="657">
        <f t="shared" ref="V28:V29" si="20">T28-U28</f>
        <v>0</v>
      </c>
      <c r="W28" s="661"/>
      <c r="X28" s="665">
        <v>0</v>
      </c>
      <c r="Y28" s="657">
        <v>0</v>
      </c>
      <c r="Z28" s="657">
        <v>0</v>
      </c>
      <c r="AA28" s="667"/>
      <c r="AB28" s="657">
        <f t="shared" ref="AB28:AB29" si="21">SUM(Z28,V28,S28,P28,M28,J28,I28)</f>
        <v>479.81</v>
      </c>
      <c r="AF28" s="742"/>
      <c r="AG28" s="743"/>
      <c r="AH28" s="740"/>
      <c r="AI28" s="744"/>
    </row>
    <row r="29" spans="1:35" s="370" customFormat="1" ht="30.75" customHeight="1">
      <c r="A29" s="668" t="s">
        <v>518</v>
      </c>
      <c r="B29" s="653" t="s">
        <v>545</v>
      </c>
      <c r="C29" s="731" t="s">
        <v>833</v>
      </c>
      <c r="D29" s="730" t="s">
        <v>834</v>
      </c>
      <c r="E29" s="654">
        <v>3</v>
      </c>
      <c r="F29" s="663">
        <v>513425</v>
      </c>
      <c r="G29" s="749" t="s">
        <v>872</v>
      </c>
      <c r="H29" s="664">
        <v>0</v>
      </c>
      <c r="I29" s="657">
        <v>0</v>
      </c>
      <c r="J29" s="657">
        <v>340.09</v>
      </c>
      <c r="K29" s="657">
        <v>0</v>
      </c>
      <c r="L29" s="657">
        <v>0</v>
      </c>
      <c r="M29" s="657">
        <f t="shared" si="18"/>
        <v>0</v>
      </c>
      <c r="N29" s="665">
        <v>0</v>
      </c>
      <c r="O29" s="657">
        <v>0</v>
      </c>
      <c r="P29" s="666">
        <v>0</v>
      </c>
      <c r="Q29" s="657">
        <v>0</v>
      </c>
      <c r="R29" s="657">
        <v>0</v>
      </c>
      <c r="S29" s="657">
        <f t="shared" si="19"/>
        <v>0</v>
      </c>
      <c r="T29" s="657">
        <v>0</v>
      </c>
      <c r="U29" s="664">
        <v>0</v>
      </c>
      <c r="V29" s="657">
        <f t="shared" si="20"/>
        <v>0</v>
      </c>
      <c r="W29" s="661"/>
      <c r="X29" s="665">
        <v>0</v>
      </c>
      <c r="Y29" s="657">
        <v>0</v>
      </c>
      <c r="Z29" s="657">
        <v>0</v>
      </c>
      <c r="AA29" s="667"/>
      <c r="AB29" s="657">
        <f t="shared" si="21"/>
        <v>340.09</v>
      </c>
      <c r="AF29" s="742"/>
      <c r="AG29" s="743"/>
      <c r="AH29" s="740"/>
      <c r="AI29" s="744"/>
    </row>
    <row r="30" spans="1:35" s="370" customFormat="1" ht="30.75" customHeight="1">
      <c r="A30" s="668" t="s">
        <v>518</v>
      </c>
      <c r="B30" s="653" t="s">
        <v>545</v>
      </c>
      <c r="C30" s="668" t="s">
        <v>814</v>
      </c>
      <c r="D30" s="689" t="s">
        <v>815</v>
      </c>
      <c r="E30" s="654">
        <v>2</v>
      </c>
      <c r="F30" s="663">
        <v>223505</v>
      </c>
      <c r="G30" s="749" t="s">
        <v>872</v>
      </c>
      <c r="H30" s="664">
        <v>0</v>
      </c>
      <c r="I30" s="657">
        <v>260.43</v>
      </c>
      <c r="J30" s="657">
        <v>0</v>
      </c>
      <c r="K30" s="657">
        <v>291.08999999999997</v>
      </c>
      <c r="L30" s="657">
        <v>1</v>
      </c>
      <c r="M30" s="657">
        <f t="shared" ref="M30" si="22">K30-L30</f>
        <v>290.08999999999997</v>
      </c>
      <c r="N30" s="665">
        <v>0</v>
      </c>
      <c r="O30" s="657">
        <v>0</v>
      </c>
      <c r="P30" s="666">
        <v>0</v>
      </c>
      <c r="Q30" s="657">
        <v>0</v>
      </c>
      <c r="R30" s="657">
        <v>0</v>
      </c>
      <c r="S30" s="657">
        <f t="shared" ref="S30" si="23">Q30-R30</f>
        <v>0</v>
      </c>
      <c r="T30" s="657">
        <v>0</v>
      </c>
      <c r="U30" s="664">
        <v>0</v>
      </c>
      <c r="V30" s="657">
        <f t="shared" ref="V30" si="24">T30-U30</f>
        <v>0</v>
      </c>
      <c r="W30" s="661"/>
      <c r="X30" s="665">
        <v>0</v>
      </c>
      <c r="Y30" s="657">
        <v>0</v>
      </c>
      <c r="Z30" s="657">
        <v>0</v>
      </c>
      <c r="AA30" s="667"/>
      <c r="AB30" s="657">
        <f t="shared" ref="AB30" si="25">SUM(Z30,V30,S30,P30,M30,J30,I30)</f>
        <v>550.52</v>
      </c>
      <c r="AF30" s="742"/>
      <c r="AG30" s="743"/>
      <c r="AH30" s="740"/>
      <c r="AI30" s="744"/>
    </row>
    <row r="31" spans="1:35" s="370" customFormat="1" ht="30.75" customHeight="1">
      <c r="A31" s="668" t="s">
        <v>518</v>
      </c>
      <c r="B31" s="653" t="s">
        <v>545</v>
      </c>
      <c r="C31" s="668" t="s">
        <v>575</v>
      </c>
      <c r="D31" s="689" t="s">
        <v>576</v>
      </c>
      <c r="E31" s="654">
        <v>3</v>
      </c>
      <c r="F31" s="655">
        <v>517420</v>
      </c>
      <c r="G31" s="749" t="s">
        <v>872</v>
      </c>
      <c r="H31" s="664">
        <v>0</v>
      </c>
      <c r="I31" s="657">
        <v>129.02000000000001</v>
      </c>
      <c r="J31" s="657">
        <v>0</v>
      </c>
      <c r="K31" s="657">
        <v>291.08999999999997</v>
      </c>
      <c r="L31" s="657">
        <v>1</v>
      </c>
      <c r="M31" s="657">
        <f t="shared" si="0"/>
        <v>290.08999999999997</v>
      </c>
      <c r="N31" s="665">
        <v>0</v>
      </c>
      <c r="O31" s="657">
        <v>0</v>
      </c>
      <c r="P31" s="666">
        <f t="shared" si="1"/>
        <v>0</v>
      </c>
      <c r="Q31" s="657">
        <v>0</v>
      </c>
      <c r="R31" s="657">
        <v>0</v>
      </c>
      <c r="S31" s="657">
        <f t="shared" si="16"/>
        <v>0</v>
      </c>
      <c r="T31" s="657">
        <v>0</v>
      </c>
      <c r="U31" s="664">
        <v>0</v>
      </c>
      <c r="V31" s="657">
        <f t="shared" si="3"/>
        <v>0</v>
      </c>
      <c r="W31" s="657"/>
      <c r="X31" s="665">
        <v>0</v>
      </c>
      <c r="Y31" s="657">
        <v>0</v>
      </c>
      <c r="Z31" s="657">
        <v>0</v>
      </c>
      <c r="AA31" s="667"/>
      <c r="AB31" s="657">
        <f t="shared" si="17"/>
        <v>419.11</v>
      </c>
      <c r="AF31" s="742"/>
      <c r="AG31" s="743"/>
      <c r="AH31" s="740"/>
      <c r="AI31" s="744"/>
    </row>
    <row r="32" spans="1:35" s="370" customFormat="1" ht="30.75" customHeight="1">
      <c r="A32" s="668" t="s">
        <v>518</v>
      </c>
      <c r="B32" s="653" t="s">
        <v>545</v>
      </c>
      <c r="C32" s="668" t="s">
        <v>746</v>
      </c>
      <c r="D32" s="689" t="s">
        <v>747</v>
      </c>
      <c r="E32" s="654">
        <v>2</v>
      </c>
      <c r="F32" s="663">
        <v>223505</v>
      </c>
      <c r="G32" s="749" t="s">
        <v>872</v>
      </c>
      <c r="H32" s="664">
        <v>0</v>
      </c>
      <c r="I32" s="657">
        <v>338</v>
      </c>
      <c r="J32" s="657">
        <v>0</v>
      </c>
      <c r="K32" s="657">
        <v>291.08999999999997</v>
      </c>
      <c r="L32" s="657">
        <v>1</v>
      </c>
      <c r="M32" s="657">
        <f t="shared" si="0"/>
        <v>290.08999999999997</v>
      </c>
      <c r="N32" s="665">
        <v>0</v>
      </c>
      <c r="O32" s="657">
        <v>0</v>
      </c>
      <c r="P32" s="666">
        <f t="shared" si="1"/>
        <v>0</v>
      </c>
      <c r="Q32" s="657">
        <v>0</v>
      </c>
      <c r="R32" s="657">
        <v>0</v>
      </c>
      <c r="S32" s="657">
        <f t="shared" si="16"/>
        <v>0</v>
      </c>
      <c r="T32" s="657">
        <v>0</v>
      </c>
      <c r="U32" s="664">
        <v>0</v>
      </c>
      <c r="V32" s="657">
        <f t="shared" si="3"/>
        <v>0</v>
      </c>
      <c r="W32" s="657"/>
      <c r="X32" s="665">
        <v>0</v>
      </c>
      <c r="Y32" s="657">
        <v>0</v>
      </c>
      <c r="Z32" s="657">
        <v>0</v>
      </c>
      <c r="AA32" s="667"/>
      <c r="AB32" s="657">
        <f t="shared" si="17"/>
        <v>628.08999999999992</v>
      </c>
    </row>
    <row r="33" spans="1:28" s="370" customFormat="1" ht="30.75" customHeight="1">
      <c r="A33" s="668" t="s">
        <v>518</v>
      </c>
      <c r="B33" s="653" t="s">
        <v>545</v>
      </c>
      <c r="C33" s="668" t="s">
        <v>711</v>
      </c>
      <c r="D33" s="689" t="s">
        <v>712</v>
      </c>
      <c r="E33" s="654">
        <v>3</v>
      </c>
      <c r="F33" s="663">
        <v>513425</v>
      </c>
      <c r="G33" s="749" t="s">
        <v>872</v>
      </c>
      <c r="H33" s="664">
        <v>0</v>
      </c>
      <c r="I33" s="657">
        <v>152.49</v>
      </c>
      <c r="J33" s="657">
        <v>0</v>
      </c>
      <c r="K33" s="657">
        <v>291.08999999999997</v>
      </c>
      <c r="L33" s="657">
        <v>1</v>
      </c>
      <c r="M33" s="657">
        <f t="shared" si="0"/>
        <v>290.08999999999997</v>
      </c>
      <c r="N33" s="665">
        <v>0</v>
      </c>
      <c r="O33" s="657">
        <v>0</v>
      </c>
      <c r="P33" s="666">
        <f t="shared" si="1"/>
        <v>0</v>
      </c>
      <c r="Q33" s="657">
        <v>126.13</v>
      </c>
      <c r="R33" s="657">
        <v>82.65</v>
      </c>
      <c r="S33" s="657">
        <f t="shared" si="16"/>
        <v>43.47999999999999</v>
      </c>
      <c r="T33" s="657">
        <v>0</v>
      </c>
      <c r="U33" s="664">
        <v>0</v>
      </c>
      <c r="V33" s="657">
        <f t="shared" si="3"/>
        <v>0</v>
      </c>
      <c r="W33" s="657"/>
      <c r="X33" s="665">
        <v>0</v>
      </c>
      <c r="Y33" s="657">
        <v>0</v>
      </c>
      <c r="Z33" s="657">
        <v>0</v>
      </c>
      <c r="AA33" s="667"/>
      <c r="AB33" s="657">
        <f t="shared" si="17"/>
        <v>486.05999999999995</v>
      </c>
    </row>
    <row r="34" spans="1:28" s="370" customFormat="1" ht="30.75" customHeight="1">
      <c r="A34" s="668" t="s">
        <v>518</v>
      </c>
      <c r="B34" s="653" t="s">
        <v>545</v>
      </c>
      <c r="C34" s="668" t="s">
        <v>577</v>
      </c>
      <c r="D34" s="690" t="s">
        <v>578</v>
      </c>
      <c r="E34" s="654">
        <v>2</v>
      </c>
      <c r="F34" s="663">
        <v>223505</v>
      </c>
      <c r="G34" s="749" t="s">
        <v>872</v>
      </c>
      <c r="H34" s="664">
        <v>0</v>
      </c>
      <c r="I34" s="657">
        <v>354.94</v>
      </c>
      <c r="J34" s="657">
        <v>0</v>
      </c>
      <c r="K34" s="657">
        <v>291.08999999999997</v>
      </c>
      <c r="L34" s="657">
        <v>1</v>
      </c>
      <c r="M34" s="657">
        <f t="shared" si="0"/>
        <v>290.08999999999997</v>
      </c>
      <c r="N34" s="665">
        <v>0</v>
      </c>
      <c r="O34" s="657">
        <v>0</v>
      </c>
      <c r="P34" s="666">
        <f t="shared" si="1"/>
        <v>0</v>
      </c>
      <c r="Q34" s="657">
        <v>0</v>
      </c>
      <c r="R34" s="657">
        <v>0</v>
      </c>
      <c r="S34" s="657">
        <f t="shared" si="16"/>
        <v>0</v>
      </c>
      <c r="T34" s="657">
        <v>0</v>
      </c>
      <c r="U34" s="664">
        <v>0</v>
      </c>
      <c r="V34" s="657">
        <f t="shared" si="3"/>
        <v>0</v>
      </c>
      <c r="W34" s="661"/>
      <c r="X34" s="665">
        <v>0</v>
      </c>
      <c r="Y34" s="657">
        <v>0</v>
      </c>
      <c r="Z34" s="657">
        <v>0</v>
      </c>
      <c r="AA34" s="667"/>
      <c r="AB34" s="657">
        <f t="shared" si="17"/>
        <v>645.03</v>
      </c>
    </row>
    <row r="35" spans="1:28" s="370" customFormat="1" ht="30.75" customHeight="1">
      <c r="A35" s="668" t="s">
        <v>518</v>
      </c>
      <c r="B35" s="653" t="s">
        <v>545</v>
      </c>
      <c r="C35" s="668" t="s">
        <v>579</v>
      </c>
      <c r="D35" s="689" t="s">
        <v>580</v>
      </c>
      <c r="E35" s="654">
        <v>3</v>
      </c>
      <c r="F35" s="663">
        <v>131205</v>
      </c>
      <c r="G35" s="749" t="s">
        <v>872</v>
      </c>
      <c r="H35" s="664">
        <v>0</v>
      </c>
      <c r="I35" s="657">
        <v>0</v>
      </c>
      <c r="J35" s="657">
        <v>9395.3799999999992</v>
      </c>
      <c r="K35" s="657">
        <v>0</v>
      </c>
      <c r="L35" s="657">
        <v>0</v>
      </c>
      <c r="M35" s="657">
        <f t="shared" si="0"/>
        <v>0</v>
      </c>
      <c r="N35" s="665">
        <v>0</v>
      </c>
      <c r="O35" s="657">
        <v>0</v>
      </c>
      <c r="P35" s="666">
        <f t="shared" si="1"/>
        <v>0</v>
      </c>
      <c r="Q35" s="657">
        <v>0</v>
      </c>
      <c r="R35" s="657">
        <v>0</v>
      </c>
      <c r="S35" s="657">
        <f t="shared" si="16"/>
        <v>0</v>
      </c>
      <c r="T35" s="657">
        <v>0</v>
      </c>
      <c r="U35" s="664">
        <v>0</v>
      </c>
      <c r="V35" s="657">
        <f t="shared" si="3"/>
        <v>0</v>
      </c>
      <c r="W35" s="661"/>
      <c r="X35" s="665">
        <v>0</v>
      </c>
      <c r="Y35" s="657">
        <v>0</v>
      </c>
      <c r="Z35" s="657">
        <v>0</v>
      </c>
      <c r="AA35" s="667"/>
      <c r="AB35" s="657">
        <f t="shared" si="17"/>
        <v>9395.3799999999992</v>
      </c>
    </row>
    <row r="36" spans="1:28" s="370" customFormat="1" ht="30.75" customHeight="1">
      <c r="A36" s="668" t="s">
        <v>518</v>
      </c>
      <c r="B36" s="653" t="s">
        <v>545</v>
      </c>
      <c r="C36" s="668" t="s">
        <v>581</v>
      </c>
      <c r="D36" s="689" t="s">
        <v>582</v>
      </c>
      <c r="E36" s="654">
        <v>2</v>
      </c>
      <c r="F36" s="655">
        <v>322205</v>
      </c>
      <c r="G36" s="749" t="s">
        <v>872</v>
      </c>
      <c r="H36" s="664">
        <v>0</v>
      </c>
      <c r="I36" s="657">
        <v>139</v>
      </c>
      <c r="J36" s="657">
        <v>0</v>
      </c>
      <c r="K36" s="657">
        <v>291.08999999999997</v>
      </c>
      <c r="L36" s="657">
        <v>1</v>
      </c>
      <c r="M36" s="657">
        <f t="shared" si="0"/>
        <v>290.08999999999997</v>
      </c>
      <c r="N36" s="665">
        <v>0</v>
      </c>
      <c r="O36" s="657">
        <v>0</v>
      </c>
      <c r="P36" s="666">
        <v>0</v>
      </c>
      <c r="Q36" s="657">
        <v>168.18</v>
      </c>
      <c r="R36" s="657">
        <v>84.72</v>
      </c>
      <c r="S36" s="657">
        <v>84.72</v>
      </c>
      <c r="T36" s="657">
        <v>0</v>
      </c>
      <c r="U36" s="664">
        <v>0</v>
      </c>
      <c r="V36" s="657">
        <f t="shared" si="3"/>
        <v>0</v>
      </c>
      <c r="W36" s="661"/>
      <c r="X36" s="665">
        <v>0</v>
      </c>
      <c r="Y36" s="657">
        <v>0</v>
      </c>
      <c r="Z36" s="657">
        <v>0</v>
      </c>
      <c r="AA36" s="667"/>
      <c r="AB36" s="657">
        <f t="shared" si="17"/>
        <v>513.80999999999995</v>
      </c>
    </row>
    <row r="37" spans="1:28" s="370" customFormat="1" ht="30.75" customHeight="1">
      <c r="A37" s="668" t="s">
        <v>518</v>
      </c>
      <c r="B37" s="653" t="s">
        <v>545</v>
      </c>
      <c r="C37" s="702" t="s">
        <v>822</v>
      </c>
      <c r="D37" s="703" t="s">
        <v>823</v>
      </c>
      <c r="E37" s="654">
        <v>3</v>
      </c>
      <c r="F37" s="655">
        <v>411010</v>
      </c>
      <c r="G37" s="749" t="s">
        <v>872</v>
      </c>
      <c r="H37" s="664">
        <v>0</v>
      </c>
      <c r="I37" s="657">
        <v>159.94</v>
      </c>
      <c r="J37" s="657">
        <v>0</v>
      </c>
      <c r="K37" s="657">
        <v>291.08999999999997</v>
      </c>
      <c r="L37" s="657">
        <v>1</v>
      </c>
      <c r="M37" s="657">
        <f t="shared" si="0"/>
        <v>290.08999999999997</v>
      </c>
      <c r="N37" s="665">
        <v>0</v>
      </c>
      <c r="O37" s="657">
        <v>0</v>
      </c>
      <c r="P37" s="666">
        <v>0</v>
      </c>
      <c r="Q37" s="657">
        <v>386.81</v>
      </c>
      <c r="R37" s="657">
        <v>85.5</v>
      </c>
      <c r="S37" s="657">
        <f>Q37-R37</f>
        <v>301.31</v>
      </c>
      <c r="T37" s="657">
        <v>0</v>
      </c>
      <c r="U37" s="664">
        <v>0</v>
      </c>
      <c r="V37" s="657">
        <f t="shared" ref="V37" si="26">T37-U37</f>
        <v>0</v>
      </c>
      <c r="W37" s="661"/>
      <c r="X37" s="665">
        <v>0</v>
      </c>
      <c r="Y37" s="657">
        <v>0</v>
      </c>
      <c r="Z37" s="657">
        <v>0</v>
      </c>
      <c r="AA37" s="667"/>
      <c r="AB37" s="657">
        <f t="shared" si="17"/>
        <v>751.33999999999992</v>
      </c>
    </row>
    <row r="38" spans="1:28" s="370" customFormat="1" ht="30.75" customHeight="1">
      <c r="A38" s="668" t="s">
        <v>518</v>
      </c>
      <c r="B38" s="653" t="s">
        <v>545</v>
      </c>
      <c r="C38" s="668" t="s">
        <v>774</v>
      </c>
      <c r="D38" s="689" t="s">
        <v>775</v>
      </c>
      <c r="E38" s="654">
        <v>3</v>
      </c>
      <c r="F38" s="655">
        <v>223505</v>
      </c>
      <c r="G38" s="749" t="s">
        <v>872</v>
      </c>
      <c r="H38" s="664">
        <v>0</v>
      </c>
      <c r="I38" s="657">
        <v>256.29000000000002</v>
      </c>
      <c r="J38" s="657">
        <v>0</v>
      </c>
      <c r="K38" s="657">
        <v>291.08999999999997</v>
      </c>
      <c r="L38" s="657">
        <v>1</v>
      </c>
      <c r="M38" s="657">
        <f t="shared" si="0"/>
        <v>290.08999999999997</v>
      </c>
      <c r="N38" s="665">
        <v>0</v>
      </c>
      <c r="O38" s="657">
        <v>0</v>
      </c>
      <c r="P38" s="666">
        <v>0</v>
      </c>
      <c r="Q38" s="657">
        <v>0</v>
      </c>
      <c r="R38" s="657">
        <v>0</v>
      </c>
      <c r="S38" s="657">
        <f t="shared" ref="S38" si="27">Q38-R38</f>
        <v>0</v>
      </c>
      <c r="T38" s="657">
        <v>0</v>
      </c>
      <c r="U38" s="664">
        <v>0</v>
      </c>
      <c r="V38" s="657">
        <f t="shared" si="3"/>
        <v>0</v>
      </c>
      <c r="W38" s="661"/>
      <c r="X38" s="665">
        <v>0</v>
      </c>
      <c r="Y38" s="657">
        <v>0</v>
      </c>
      <c r="Z38" s="657">
        <v>0</v>
      </c>
      <c r="AA38" s="667"/>
      <c r="AB38" s="657">
        <f t="shared" ref="AB38" si="28">SUM(Z38,V38,S38,P38,M38,J38,I38)</f>
        <v>546.38</v>
      </c>
    </row>
    <row r="39" spans="1:28" s="370" customFormat="1" ht="30.75" customHeight="1">
      <c r="A39" s="668" t="s">
        <v>518</v>
      </c>
      <c r="B39" s="653" t="s">
        <v>545</v>
      </c>
      <c r="C39" s="668" t="s">
        <v>583</v>
      </c>
      <c r="D39" s="689" t="s">
        <v>584</v>
      </c>
      <c r="E39" s="654">
        <v>3</v>
      </c>
      <c r="F39" s="663">
        <v>514320</v>
      </c>
      <c r="G39" s="749" t="s">
        <v>872</v>
      </c>
      <c r="H39" s="664">
        <v>0</v>
      </c>
      <c r="I39" s="657">
        <v>147.63</v>
      </c>
      <c r="J39" s="657">
        <v>0</v>
      </c>
      <c r="K39" s="657">
        <v>291.08999999999997</v>
      </c>
      <c r="L39" s="657">
        <v>1</v>
      </c>
      <c r="M39" s="657">
        <f t="shared" si="0"/>
        <v>290.08999999999997</v>
      </c>
      <c r="N39" s="665">
        <v>0</v>
      </c>
      <c r="O39" s="657">
        <v>0</v>
      </c>
      <c r="P39" s="666">
        <v>0</v>
      </c>
      <c r="Q39" s="657">
        <v>126.13</v>
      </c>
      <c r="R39" s="657">
        <v>85.5</v>
      </c>
      <c r="S39" s="657">
        <f t="shared" si="16"/>
        <v>40.629999999999995</v>
      </c>
      <c r="T39" s="657">
        <v>0</v>
      </c>
      <c r="U39" s="664">
        <v>0</v>
      </c>
      <c r="V39" s="657">
        <f t="shared" si="3"/>
        <v>0</v>
      </c>
      <c r="W39" s="661"/>
      <c r="X39" s="665">
        <v>0</v>
      </c>
      <c r="Y39" s="657">
        <v>0</v>
      </c>
      <c r="Z39" s="657">
        <v>0</v>
      </c>
      <c r="AA39" s="667"/>
      <c r="AB39" s="657">
        <f t="shared" si="17"/>
        <v>478.34999999999997</v>
      </c>
    </row>
    <row r="40" spans="1:28" s="370" customFormat="1" ht="30.75" customHeight="1">
      <c r="A40" s="668" t="s">
        <v>518</v>
      </c>
      <c r="B40" s="653" t="s">
        <v>545</v>
      </c>
      <c r="C40" s="668" t="s">
        <v>658</v>
      </c>
      <c r="D40" s="691" t="s">
        <v>657</v>
      </c>
      <c r="E40" s="654">
        <v>3</v>
      </c>
      <c r="F40" s="655">
        <v>521130</v>
      </c>
      <c r="G40" s="749" t="s">
        <v>872</v>
      </c>
      <c r="H40" s="664">
        <v>0</v>
      </c>
      <c r="I40" s="657">
        <v>129.94</v>
      </c>
      <c r="J40" s="657">
        <v>0</v>
      </c>
      <c r="K40" s="657">
        <v>291.08999999999997</v>
      </c>
      <c r="L40" s="657">
        <v>1</v>
      </c>
      <c r="M40" s="657">
        <f t="shared" si="0"/>
        <v>290.08999999999997</v>
      </c>
      <c r="N40" s="665">
        <v>0</v>
      </c>
      <c r="O40" s="657">
        <v>0</v>
      </c>
      <c r="P40" s="666">
        <v>0</v>
      </c>
      <c r="Q40" s="657">
        <v>134.54</v>
      </c>
      <c r="R40" s="657">
        <v>85.5</v>
      </c>
      <c r="S40" s="657">
        <f t="shared" si="16"/>
        <v>49.039999999999992</v>
      </c>
      <c r="T40" s="657">
        <v>0</v>
      </c>
      <c r="U40" s="664">
        <v>0</v>
      </c>
      <c r="V40" s="657">
        <f t="shared" si="3"/>
        <v>0</v>
      </c>
      <c r="W40" s="661"/>
      <c r="X40" s="665">
        <v>0</v>
      </c>
      <c r="Y40" s="657">
        <v>0</v>
      </c>
      <c r="Z40" s="657">
        <v>0</v>
      </c>
      <c r="AA40" s="667"/>
      <c r="AB40" s="657">
        <f t="shared" si="17"/>
        <v>469.07</v>
      </c>
    </row>
    <row r="41" spans="1:28" s="370" customFormat="1" ht="30.75" customHeight="1">
      <c r="A41" s="668" t="s">
        <v>518</v>
      </c>
      <c r="B41" s="653" t="s">
        <v>545</v>
      </c>
      <c r="C41" s="702" t="s">
        <v>824</v>
      </c>
      <c r="D41" s="704" t="s">
        <v>826</v>
      </c>
      <c r="E41" s="654">
        <v>3</v>
      </c>
      <c r="F41" s="655">
        <v>223505</v>
      </c>
      <c r="G41" s="749" t="s">
        <v>872</v>
      </c>
      <c r="H41" s="664">
        <v>0</v>
      </c>
      <c r="I41" s="657">
        <v>243.03</v>
      </c>
      <c r="J41" s="657">
        <v>0</v>
      </c>
      <c r="K41" s="657">
        <v>291.08</v>
      </c>
      <c r="L41" s="657">
        <v>1</v>
      </c>
      <c r="M41" s="657">
        <f t="shared" si="0"/>
        <v>290.08</v>
      </c>
      <c r="N41" s="665">
        <v>0</v>
      </c>
      <c r="O41" s="657">
        <v>0</v>
      </c>
      <c r="P41" s="666">
        <v>0</v>
      </c>
      <c r="Q41" s="657">
        <v>0</v>
      </c>
      <c r="R41" s="657">
        <v>0</v>
      </c>
      <c r="S41" s="657">
        <f t="shared" ref="S41" si="29">Q41-R41</f>
        <v>0</v>
      </c>
      <c r="T41" s="657">
        <v>0</v>
      </c>
      <c r="U41" s="664">
        <v>0</v>
      </c>
      <c r="V41" s="657">
        <f t="shared" ref="V41" si="30">T41-U41</f>
        <v>0</v>
      </c>
      <c r="W41" s="661"/>
      <c r="X41" s="665">
        <v>0</v>
      </c>
      <c r="Y41" s="657">
        <v>0</v>
      </c>
      <c r="Z41" s="657">
        <v>0</v>
      </c>
      <c r="AA41" s="667"/>
      <c r="AB41" s="657">
        <f t="shared" ref="AB41" si="31">SUM(Z41,V41,S41,P41,M41,J41,I41)</f>
        <v>533.11</v>
      </c>
    </row>
    <row r="42" spans="1:28" s="370" customFormat="1" ht="30.75" customHeight="1">
      <c r="A42" s="668" t="s">
        <v>518</v>
      </c>
      <c r="B42" s="653" t="s">
        <v>545</v>
      </c>
      <c r="C42" s="668" t="s">
        <v>644</v>
      </c>
      <c r="D42" s="691" t="s">
        <v>643</v>
      </c>
      <c r="E42" s="654">
        <v>3</v>
      </c>
      <c r="F42" s="663">
        <v>422105</v>
      </c>
      <c r="G42" s="749" t="s">
        <v>872</v>
      </c>
      <c r="H42" s="664">
        <v>0</v>
      </c>
      <c r="I42" s="657">
        <v>128.99</v>
      </c>
      <c r="J42" s="657">
        <v>0</v>
      </c>
      <c r="K42" s="657">
        <v>291.08</v>
      </c>
      <c r="L42" s="657">
        <v>1</v>
      </c>
      <c r="M42" s="657">
        <f t="shared" si="0"/>
        <v>290.08</v>
      </c>
      <c r="N42" s="665">
        <v>0</v>
      </c>
      <c r="O42" s="657">
        <v>0</v>
      </c>
      <c r="P42" s="666">
        <f t="shared" ref="P42:P78" si="32">N42-O42</f>
        <v>0</v>
      </c>
      <c r="Q42" s="657">
        <v>0</v>
      </c>
      <c r="R42" s="657">
        <v>0</v>
      </c>
      <c r="S42" s="657">
        <f t="shared" si="16"/>
        <v>0</v>
      </c>
      <c r="T42" s="657">
        <v>0</v>
      </c>
      <c r="U42" s="664">
        <v>0</v>
      </c>
      <c r="V42" s="657">
        <f t="shared" si="3"/>
        <v>0</v>
      </c>
      <c r="W42" s="661"/>
      <c r="X42" s="665">
        <v>0</v>
      </c>
      <c r="Y42" s="657">
        <v>0</v>
      </c>
      <c r="Z42" s="657">
        <v>0</v>
      </c>
      <c r="AA42" s="667"/>
      <c r="AB42" s="657">
        <f t="shared" si="17"/>
        <v>419.07</v>
      </c>
    </row>
    <row r="43" spans="1:28" s="370" customFormat="1" ht="30.75" customHeight="1">
      <c r="A43" s="668" t="s">
        <v>518</v>
      </c>
      <c r="B43" s="653" t="s">
        <v>545</v>
      </c>
      <c r="C43" s="668" t="s">
        <v>585</v>
      </c>
      <c r="D43" s="689" t="s">
        <v>586</v>
      </c>
      <c r="E43" s="654">
        <v>2</v>
      </c>
      <c r="F43" s="663">
        <v>223505</v>
      </c>
      <c r="G43" s="749" t="s">
        <v>872</v>
      </c>
      <c r="H43" s="664">
        <v>0</v>
      </c>
      <c r="I43" s="657">
        <v>260.7</v>
      </c>
      <c r="J43" s="657">
        <v>0</v>
      </c>
      <c r="K43" s="657">
        <v>277.95999999999998</v>
      </c>
      <c r="L43" s="657">
        <v>1</v>
      </c>
      <c r="M43" s="657">
        <f t="shared" si="0"/>
        <v>276.95999999999998</v>
      </c>
      <c r="N43" s="665">
        <v>0</v>
      </c>
      <c r="O43" s="657">
        <v>0</v>
      </c>
      <c r="P43" s="666">
        <f t="shared" si="32"/>
        <v>0</v>
      </c>
      <c r="Q43" s="657">
        <v>0</v>
      </c>
      <c r="R43" s="657">
        <v>0</v>
      </c>
      <c r="S43" s="657">
        <f t="shared" si="16"/>
        <v>0</v>
      </c>
      <c r="T43" s="657">
        <v>0</v>
      </c>
      <c r="U43" s="664">
        <v>0</v>
      </c>
      <c r="V43" s="657">
        <f t="shared" si="3"/>
        <v>0</v>
      </c>
      <c r="W43" s="661"/>
      <c r="X43" s="665">
        <v>0</v>
      </c>
      <c r="Y43" s="657">
        <v>0</v>
      </c>
      <c r="Z43" s="657">
        <v>0</v>
      </c>
      <c r="AA43" s="667"/>
      <c r="AB43" s="657">
        <f t="shared" si="17"/>
        <v>537.66</v>
      </c>
    </row>
    <row r="44" spans="1:28" s="370" customFormat="1" ht="30.75" customHeight="1">
      <c r="A44" s="668" t="s">
        <v>518</v>
      </c>
      <c r="B44" s="653" t="s">
        <v>545</v>
      </c>
      <c r="C44" s="750" t="s">
        <v>875</v>
      </c>
      <c r="D44" s="751" t="s">
        <v>876</v>
      </c>
      <c r="E44" s="654">
        <v>2</v>
      </c>
      <c r="F44" s="663">
        <v>223505</v>
      </c>
      <c r="G44" s="749" t="s">
        <v>872</v>
      </c>
      <c r="H44" s="664">
        <v>0</v>
      </c>
      <c r="I44" s="657">
        <v>218.73</v>
      </c>
      <c r="J44" s="657">
        <v>0</v>
      </c>
      <c r="K44" s="657">
        <v>291.08</v>
      </c>
      <c r="L44" s="657">
        <v>1</v>
      </c>
      <c r="M44" s="657">
        <f t="shared" ref="M44" si="33">K44-L44</f>
        <v>290.08</v>
      </c>
      <c r="N44" s="665">
        <v>0</v>
      </c>
      <c r="O44" s="657">
        <v>0</v>
      </c>
      <c r="P44" s="666">
        <f t="shared" ref="P44" si="34">N44-O44</f>
        <v>0</v>
      </c>
      <c r="Q44" s="657">
        <v>0</v>
      </c>
      <c r="R44" s="657">
        <v>0</v>
      </c>
      <c r="S44" s="657">
        <f t="shared" ref="S44" si="35">Q44-R44</f>
        <v>0</v>
      </c>
      <c r="T44" s="657">
        <v>0</v>
      </c>
      <c r="U44" s="664">
        <v>0</v>
      </c>
      <c r="V44" s="657">
        <f t="shared" ref="V44" si="36">T44-U44</f>
        <v>0</v>
      </c>
      <c r="W44" s="661"/>
      <c r="X44" s="665">
        <v>0</v>
      </c>
      <c r="Y44" s="657">
        <v>0</v>
      </c>
      <c r="Z44" s="657">
        <v>0</v>
      </c>
      <c r="AA44" s="667"/>
      <c r="AB44" s="657">
        <f t="shared" ref="AB44" si="37">SUM(Z44,V44,S44,P44,M44,J44,I44)</f>
        <v>508.80999999999995</v>
      </c>
    </row>
    <row r="45" spans="1:28" s="370" customFormat="1" ht="30.75" customHeight="1">
      <c r="A45" s="668" t="s">
        <v>518</v>
      </c>
      <c r="B45" s="653" t="s">
        <v>545</v>
      </c>
      <c r="C45" s="668" t="s">
        <v>587</v>
      </c>
      <c r="D45" s="689" t="s">
        <v>588</v>
      </c>
      <c r="E45" s="654">
        <v>3</v>
      </c>
      <c r="F45" s="655">
        <v>782320</v>
      </c>
      <c r="G45" s="749" t="s">
        <v>872</v>
      </c>
      <c r="H45" s="664">
        <v>0</v>
      </c>
      <c r="I45" s="657">
        <v>177.18</v>
      </c>
      <c r="J45" s="657">
        <v>0</v>
      </c>
      <c r="K45" s="657">
        <v>291.08</v>
      </c>
      <c r="L45" s="657">
        <v>1</v>
      </c>
      <c r="M45" s="657">
        <f t="shared" si="0"/>
        <v>290.08</v>
      </c>
      <c r="N45" s="665">
        <v>0</v>
      </c>
      <c r="O45" s="657">
        <v>0</v>
      </c>
      <c r="P45" s="666">
        <f t="shared" si="32"/>
        <v>0</v>
      </c>
      <c r="Q45" s="657">
        <v>269.08</v>
      </c>
      <c r="R45" s="657">
        <v>101.56</v>
      </c>
      <c r="S45" s="657">
        <f t="shared" si="16"/>
        <v>167.51999999999998</v>
      </c>
      <c r="T45" s="657">
        <v>0</v>
      </c>
      <c r="U45" s="664">
        <v>0</v>
      </c>
      <c r="V45" s="657">
        <f t="shared" si="3"/>
        <v>0</v>
      </c>
      <c r="W45" s="661"/>
      <c r="X45" s="665">
        <v>0</v>
      </c>
      <c r="Y45" s="657">
        <v>0</v>
      </c>
      <c r="Z45" s="657">
        <v>0</v>
      </c>
      <c r="AA45" s="667"/>
      <c r="AB45" s="657">
        <f t="shared" si="17"/>
        <v>634.78</v>
      </c>
    </row>
    <row r="46" spans="1:28" s="370" customFormat="1" ht="30.75" customHeight="1">
      <c r="A46" s="668" t="s">
        <v>518</v>
      </c>
      <c r="B46" s="653" t="s">
        <v>545</v>
      </c>
      <c r="C46" s="668" t="s">
        <v>713</v>
      </c>
      <c r="D46" s="689" t="s">
        <v>714</v>
      </c>
      <c r="E46" s="654">
        <v>3</v>
      </c>
      <c r="F46" s="655">
        <v>517420</v>
      </c>
      <c r="G46" s="749" t="s">
        <v>872</v>
      </c>
      <c r="H46" s="664">
        <v>0</v>
      </c>
      <c r="I46" s="657">
        <v>130</v>
      </c>
      <c r="J46" s="657">
        <v>0</v>
      </c>
      <c r="K46" s="657">
        <v>291.08</v>
      </c>
      <c r="L46" s="657">
        <v>1</v>
      </c>
      <c r="M46" s="657">
        <f t="shared" si="0"/>
        <v>290.08</v>
      </c>
      <c r="N46" s="665">
        <v>0</v>
      </c>
      <c r="O46" s="657">
        <v>0</v>
      </c>
      <c r="P46" s="666">
        <f t="shared" si="32"/>
        <v>0</v>
      </c>
      <c r="Q46" s="657">
        <v>126.13</v>
      </c>
      <c r="R46" s="657">
        <v>85.5</v>
      </c>
      <c r="S46" s="657">
        <f t="shared" si="16"/>
        <v>40.629999999999995</v>
      </c>
      <c r="T46" s="657">
        <v>0</v>
      </c>
      <c r="U46" s="664">
        <v>0</v>
      </c>
      <c r="V46" s="657">
        <f t="shared" si="3"/>
        <v>0</v>
      </c>
      <c r="W46" s="661"/>
      <c r="X46" s="665">
        <v>0</v>
      </c>
      <c r="Y46" s="657">
        <v>0</v>
      </c>
      <c r="Z46" s="657">
        <v>0</v>
      </c>
      <c r="AA46" s="667"/>
      <c r="AB46" s="657">
        <f t="shared" si="17"/>
        <v>460.71</v>
      </c>
    </row>
    <row r="47" spans="1:28" s="370" customFormat="1" ht="30.75" customHeight="1">
      <c r="A47" s="668" t="s">
        <v>518</v>
      </c>
      <c r="B47" s="653" t="s">
        <v>545</v>
      </c>
      <c r="C47" s="668" t="s">
        <v>689</v>
      </c>
      <c r="D47" s="689" t="s">
        <v>690</v>
      </c>
      <c r="E47" s="654">
        <v>3</v>
      </c>
      <c r="F47" s="655">
        <v>782320</v>
      </c>
      <c r="G47" s="749" t="s">
        <v>872</v>
      </c>
      <c r="H47" s="664">
        <v>0</v>
      </c>
      <c r="I47" s="657">
        <v>158</v>
      </c>
      <c r="J47" s="657">
        <v>0</v>
      </c>
      <c r="K47" s="657">
        <v>291.08</v>
      </c>
      <c r="L47" s="657">
        <v>1</v>
      </c>
      <c r="M47" s="657">
        <v>0</v>
      </c>
      <c r="N47" s="665">
        <v>0</v>
      </c>
      <c r="O47" s="657">
        <v>0</v>
      </c>
      <c r="P47" s="666">
        <f t="shared" si="32"/>
        <v>0</v>
      </c>
      <c r="Q47" s="657">
        <v>0</v>
      </c>
      <c r="R47" s="657">
        <v>0</v>
      </c>
      <c r="S47" s="657">
        <f t="shared" si="16"/>
        <v>0</v>
      </c>
      <c r="T47" s="657">
        <v>0</v>
      </c>
      <c r="U47" s="664">
        <v>0</v>
      </c>
      <c r="V47" s="657">
        <f t="shared" si="3"/>
        <v>0</v>
      </c>
      <c r="W47" s="661"/>
      <c r="X47" s="665">
        <v>0</v>
      </c>
      <c r="Y47" s="657">
        <v>0</v>
      </c>
      <c r="Z47" s="657">
        <v>0</v>
      </c>
      <c r="AA47" s="667"/>
      <c r="AB47" s="657">
        <f t="shared" si="17"/>
        <v>158</v>
      </c>
    </row>
    <row r="48" spans="1:28" s="370" customFormat="1" ht="30.75" customHeight="1">
      <c r="A48" s="668" t="s">
        <v>518</v>
      </c>
      <c r="B48" s="653" t="s">
        <v>545</v>
      </c>
      <c r="C48" s="668" t="s">
        <v>761</v>
      </c>
      <c r="D48" s="689" t="s">
        <v>762</v>
      </c>
      <c r="E48" s="654">
        <v>3</v>
      </c>
      <c r="F48" s="663">
        <v>252405</v>
      </c>
      <c r="G48" s="749" t="s">
        <v>872</v>
      </c>
      <c r="H48" s="664">
        <v>0</v>
      </c>
      <c r="I48" s="657">
        <v>219.06</v>
      </c>
      <c r="J48" s="657">
        <v>0</v>
      </c>
      <c r="K48" s="657">
        <v>291.08</v>
      </c>
      <c r="L48" s="657">
        <v>1</v>
      </c>
      <c r="M48" s="657">
        <f>K48-L48</f>
        <v>290.08</v>
      </c>
      <c r="N48" s="665">
        <v>0</v>
      </c>
      <c r="O48" s="657">
        <v>0</v>
      </c>
      <c r="P48" s="666">
        <f t="shared" si="32"/>
        <v>0</v>
      </c>
      <c r="Q48" s="657">
        <v>386.81</v>
      </c>
      <c r="R48" s="657">
        <v>155.88999999999999</v>
      </c>
      <c r="S48" s="657">
        <f t="shared" si="16"/>
        <v>230.92000000000002</v>
      </c>
      <c r="T48" s="657">
        <v>0</v>
      </c>
      <c r="U48" s="664">
        <v>0</v>
      </c>
      <c r="V48" s="657">
        <v>0</v>
      </c>
      <c r="W48" s="669"/>
      <c r="X48" s="665">
        <v>0</v>
      </c>
      <c r="Y48" s="657">
        <v>0</v>
      </c>
      <c r="Z48" s="657">
        <v>0</v>
      </c>
      <c r="AA48" s="667"/>
      <c r="AB48" s="657">
        <f t="shared" si="17"/>
        <v>740.06</v>
      </c>
    </row>
    <row r="49" spans="1:28" s="370" customFormat="1" ht="30.75" customHeight="1">
      <c r="A49" s="668" t="s">
        <v>518</v>
      </c>
      <c r="B49" s="653" t="s">
        <v>545</v>
      </c>
      <c r="C49" s="668" t="s">
        <v>589</v>
      </c>
      <c r="D49" s="689" t="s">
        <v>590</v>
      </c>
      <c r="E49" s="654">
        <v>3</v>
      </c>
      <c r="F49" s="663">
        <v>514320</v>
      </c>
      <c r="G49" s="749" t="s">
        <v>872</v>
      </c>
      <c r="H49" s="664">
        <v>0</v>
      </c>
      <c r="I49" s="657">
        <v>184.74</v>
      </c>
      <c r="J49" s="657">
        <v>0</v>
      </c>
      <c r="K49" s="657">
        <v>0</v>
      </c>
      <c r="L49" s="657">
        <v>0</v>
      </c>
      <c r="M49" s="657">
        <f t="shared" ref="M49:M78" si="38">K49-L49</f>
        <v>0</v>
      </c>
      <c r="N49" s="665">
        <v>0</v>
      </c>
      <c r="O49" s="657">
        <v>0</v>
      </c>
      <c r="P49" s="666">
        <f t="shared" si="32"/>
        <v>0</v>
      </c>
      <c r="Q49" s="657">
        <v>0</v>
      </c>
      <c r="R49" s="657">
        <v>0</v>
      </c>
      <c r="S49" s="657">
        <f t="shared" si="16"/>
        <v>0</v>
      </c>
      <c r="T49" s="657">
        <v>77.569999999999993</v>
      </c>
      <c r="U49" s="664">
        <v>0</v>
      </c>
      <c r="V49" s="657">
        <f t="shared" si="3"/>
        <v>77.569999999999993</v>
      </c>
      <c r="W49" s="669" t="s">
        <v>763</v>
      </c>
      <c r="X49" s="665">
        <v>0</v>
      </c>
      <c r="Y49" s="657">
        <v>0</v>
      </c>
      <c r="Z49" s="657">
        <v>0</v>
      </c>
      <c r="AA49" s="667"/>
      <c r="AB49" s="657">
        <f t="shared" si="17"/>
        <v>262.31</v>
      </c>
    </row>
    <row r="50" spans="1:28" s="370" customFormat="1" ht="30.75" customHeight="1">
      <c r="A50" s="668" t="s">
        <v>518</v>
      </c>
      <c r="B50" s="653" t="s">
        <v>545</v>
      </c>
      <c r="C50" s="728" t="s">
        <v>828</v>
      </c>
      <c r="D50" s="729" t="s">
        <v>829</v>
      </c>
      <c r="E50" s="654">
        <v>3</v>
      </c>
      <c r="F50" s="663">
        <v>514320</v>
      </c>
      <c r="G50" s="749" t="s">
        <v>872</v>
      </c>
      <c r="H50" s="664">
        <v>0</v>
      </c>
      <c r="I50" s="657">
        <v>157.35</v>
      </c>
      <c r="J50" s="657">
        <v>0</v>
      </c>
      <c r="K50" s="657">
        <v>291.08</v>
      </c>
      <c r="L50" s="657">
        <v>1</v>
      </c>
      <c r="M50" s="657">
        <f t="shared" ref="M50" si="39">K50-L50</f>
        <v>290.08</v>
      </c>
      <c r="N50" s="665">
        <v>0</v>
      </c>
      <c r="O50" s="657">
        <v>0</v>
      </c>
      <c r="P50" s="666">
        <f t="shared" ref="P50" si="40">N50-O50</f>
        <v>0</v>
      </c>
      <c r="Q50" s="657">
        <v>134.54</v>
      </c>
      <c r="R50" s="657">
        <v>85.5</v>
      </c>
      <c r="S50" s="657">
        <v>0</v>
      </c>
      <c r="T50" s="657">
        <v>155.13999999999999</v>
      </c>
      <c r="U50" s="664">
        <v>0</v>
      </c>
      <c r="V50" s="657">
        <f t="shared" ref="V50" si="41">T50-U50</f>
        <v>155.13999999999999</v>
      </c>
      <c r="W50" s="669" t="s">
        <v>763</v>
      </c>
      <c r="X50" s="665">
        <v>0</v>
      </c>
      <c r="Y50" s="657">
        <v>0</v>
      </c>
      <c r="Z50" s="657">
        <v>0</v>
      </c>
      <c r="AA50" s="667"/>
      <c r="AB50" s="657">
        <f t="shared" ref="AB50" si="42">SUM(Z50,V50,S50,P50,M50,J50,I50)</f>
        <v>602.56999999999994</v>
      </c>
    </row>
    <row r="51" spans="1:28" s="371" customFormat="1" ht="30.75" customHeight="1">
      <c r="A51" s="668" t="s">
        <v>518</v>
      </c>
      <c r="B51" s="653" t="s">
        <v>545</v>
      </c>
      <c r="C51" s="668" t="s">
        <v>591</v>
      </c>
      <c r="D51" s="689" t="s">
        <v>592</v>
      </c>
      <c r="E51" s="654">
        <v>2</v>
      </c>
      <c r="F51" s="663">
        <v>223505</v>
      </c>
      <c r="G51" s="749" t="s">
        <v>872</v>
      </c>
      <c r="H51" s="664">
        <v>0</v>
      </c>
      <c r="I51" s="657">
        <v>480.82</v>
      </c>
      <c r="J51" s="657">
        <v>0</v>
      </c>
      <c r="K51" s="657">
        <v>291.08</v>
      </c>
      <c r="L51" s="657">
        <v>1</v>
      </c>
      <c r="M51" s="657">
        <f t="shared" si="38"/>
        <v>290.08</v>
      </c>
      <c r="N51" s="665">
        <v>0</v>
      </c>
      <c r="O51" s="657">
        <v>0</v>
      </c>
      <c r="P51" s="666">
        <f t="shared" si="32"/>
        <v>0</v>
      </c>
      <c r="Q51" s="657">
        <v>0</v>
      </c>
      <c r="R51" s="657">
        <v>0</v>
      </c>
      <c r="S51" s="657">
        <f t="shared" si="16"/>
        <v>0</v>
      </c>
      <c r="T51" s="657">
        <v>0</v>
      </c>
      <c r="U51" s="664">
        <v>0</v>
      </c>
      <c r="V51" s="657">
        <f t="shared" si="3"/>
        <v>0</v>
      </c>
      <c r="W51" s="657"/>
      <c r="X51" s="665">
        <v>0</v>
      </c>
      <c r="Y51" s="657">
        <v>0</v>
      </c>
      <c r="Z51" s="657">
        <v>0</v>
      </c>
      <c r="AA51" s="667"/>
      <c r="AB51" s="657">
        <f t="shared" si="17"/>
        <v>770.9</v>
      </c>
    </row>
    <row r="52" spans="1:28" s="267" customFormat="1" ht="30.75" customHeight="1">
      <c r="A52" s="688" t="s">
        <v>518</v>
      </c>
      <c r="B52" s="672" t="s">
        <v>545</v>
      </c>
      <c r="C52" s="688" t="s">
        <v>715</v>
      </c>
      <c r="D52" s="692" t="s">
        <v>716</v>
      </c>
      <c r="E52" s="673">
        <v>2</v>
      </c>
      <c r="F52" s="674">
        <v>322205</v>
      </c>
      <c r="G52" s="749" t="s">
        <v>872</v>
      </c>
      <c r="H52" s="675">
        <v>0</v>
      </c>
      <c r="I52" s="676">
        <v>149.34</v>
      </c>
      <c r="J52" s="676">
        <v>0</v>
      </c>
      <c r="K52" s="657">
        <v>291.08</v>
      </c>
      <c r="L52" s="676">
        <v>1</v>
      </c>
      <c r="M52" s="676">
        <f t="shared" si="38"/>
        <v>290.08</v>
      </c>
      <c r="N52" s="677">
        <v>0</v>
      </c>
      <c r="O52" s="676">
        <v>0</v>
      </c>
      <c r="P52" s="678">
        <f t="shared" si="32"/>
        <v>0</v>
      </c>
      <c r="Q52" s="676">
        <v>0</v>
      </c>
      <c r="R52" s="676">
        <v>0</v>
      </c>
      <c r="S52" s="676">
        <f t="shared" si="16"/>
        <v>0</v>
      </c>
      <c r="T52" s="676">
        <v>0</v>
      </c>
      <c r="U52" s="675">
        <v>0</v>
      </c>
      <c r="V52" s="676">
        <f t="shared" si="3"/>
        <v>0</v>
      </c>
      <c r="W52" s="676"/>
      <c r="X52" s="677">
        <v>0</v>
      </c>
      <c r="Y52" s="676">
        <v>0</v>
      </c>
      <c r="Z52" s="676">
        <v>0</v>
      </c>
      <c r="AA52" s="679"/>
      <c r="AB52" s="676">
        <f t="shared" si="17"/>
        <v>439.41999999999996</v>
      </c>
    </row>
    <row r="53" spans="1:28" s="371" customFormat="1" ht="30.75" customHeight="1">
      <c r="A53" s="668" t="s">
        <v>518</v>
      </c>
      <c r="B53" s="653" t="s">
        <v>545</v>
      </c>
      <c r="C53" s="668" t="s">
        <v>593</v>
      </c>
      <c r="D53" s="689" t="s">
        <v>594</v>
      </c>
      <c r="E53" s="654">
        <v>2</v>
      </c>
      <c r="F53" s="663">
        <v>223505</v>
      </c>
      <c r="G53" s="749" t="s">
        <v>872</v>
      </c>
      <c r="H53" s="664">
        <v>0</v>
      </c>
      <c r="I53" s="657">
        <v>356.91</v>
      </c>
      <c r="J53" s="657">
        <v>0</v>
      </c>
      <c r="K53" s="657">
        <v>0</v>
      </c>
      <c r="L53" s="657">
        <v>0</v>
      </c>
      <c r="M53" s="657">
        <f t="shared" si="38"/>
        <v>0</v>
      </c>
      <c r="N53" s="665">
        <v>0</v>
      </c>
      <c r="O53" s="657">
        <v>0</v>
      </c>
      <c r="P53" s="666">
        <f t="shared" si="32"/>
        <v>0</v>
      </c>
      <c r="Q53" s="657">
        <v>0</v>
      </c>
      <c r="R53" s="657">
        <v>0</v>
      </c>
      <c r="S53" s="657">
        <f t="shared" si="16"/>
        <v>0</v>
      </c>
      <c r="T53" s="657"/>
      <c r="U53" s="664">
        <v>0</v>
      </c>
      <c r="V53" s="657">
        <f t="shared" ref="V53:V56" si="43">T53-U53</f>
        <v>0</v>
      </c>
      <c r="W53" s="669" t="s">
        <v>763</v>
      </c>
      <c r="X53" s="665">
        <v>0</v>
      </c>
      <c r="Y53" s="657">
        <v>0</v>
      </c>
      <c r="Z53" s="657">
        <v>0</v>
      </c>
      <c r="AA53" s="667"/>
      <c r="AB53" s="657">
        <f t="shared" si="17"/>
        <v>356.91</v>
      </c>
    </row>
    <row r="54" spans="1:28" s="371" customFormat="1" ht="30.75" customHeight="1">
      <c r="A54" s="668" t="s">
        <v>518</v>
      </c>
      <c r="B54" s="653" t="s">
        <v>545</v>
      </c>
      <c r="C54" s="668" t="s">
        <v>595</v>
      </c>
      <c r="D54" s="691" t="s">
        <v>596</v>
      </c>
      <c r="E54" s="654">
        <v>2</v>
      </c>
      <c r="F54" s="663">
        <v>223505</v>
      </c>
      <c r="G54" s="749" t="s">
        <v>872</v>
      </c>
      <c r="H54" s="664">
        <v>0</v>
      </c>
      <c r="I54" s="657">
        <v>278.37</v>
      </c>
      <c r="J54" s="657">
        <v>0</v>
      </c>
      <c r="K54" s="657">
        <v>291.08</v>
      </c>
      <c r="L54" s="657">
        <v>1</v>
      </c>
      <c r="M54" s="657">
        <f t="shared" si="38"/>
        <v>290.08</v>
      </c>
      <c r="N54" s="665">
        <v>0</v>
      </c>
      <c r="O54" s="657">
        <v>0</v>
      </c>
      <c r="P54" s="666">
        <f t="shared" si="32"/>
        <v>0</v>
      </c>
      <c r="Q54" s="657">
        <v>0</v>
      </c>
      <c r="R54" s="657">
        <v>0</v>
      </c>
      <c r="S54" s="657">
        <f t="shared" si="16"/>
        <v>0</v>
      </c>
      <c r="T54" s="657">
        <v>0</v>
      </c>
      <c r="U54" s="664">
        <v>0</v>
      </c>
      <c r="V54" s="657">
        <f t="shared" si="43"/>
        <v>0</v>
      </c>
      <c r="W54" s="661"/>
      <c r="X54" s="665">
        <v>0</v>
      </c>
      <c r="Y54" s="657">
        <v>0</v>
      </c>
      <c r="Z54" s="657">
        <v>0</v>
      </c>
      <c r="AA54" s="667"/>
      <c r="AB54" s="657">
        <f t="shared" si="17"/>
        <v>568.45000000000005</v>
      </c>
    </row>
    <row r="55" spans="1:28" s="371" customFormat="1" ht="30.75" customHeight="1">
      <c r="A55" s="668" t="s">
        <v>518</v>
      </c>
      <c r="B55" s="653" t="s">
        <v>545</v>
      </c>
      <c r="C55" s="668" t="s">
        <v>776</v>
      </c>
      <c r="D55" s="691" t="s">
        <v>777</v>
      </c>
      <c r="E55" s="654">
        <v>3</v>
      </c>
      <c r="F55" s="663">
        <v>317210</v>
      </c>
      <c r="G55" s="749" t="s">
        <v>872</v>
      </c>
      <c r="H55" s="664">
        <v>0</v>
      </c>
      <c r="I55" s="657">
        <v>131.58000000000001</v>
      </c>
      <c r="J55" s="657">
        <v>0</v>
      </c>
      <c r="K55" s="657">
        <v>291.08</v>
      </c>
      <c r="L55" s="657">
        <v>1</v>
      </c>
      <c r="M55" s="657">
        <f t="shared" ref="M55" si="44">K55-L55</f>
        <v>290.08</v>
      </c>
      <c r="N55" s="665">
        <v>0</v>
      </c>
      <c r="O55" s="657">
        <v>0</v>
      </c>
      <c r="P55" s="666">
        <f t="shared" ref="P55" si="45">N55-O55</f>
        <v>0</v>
      </c>
      <c r="Q55" s="657">
        <v>0</v>
      </c>
      <c r="R55" s="657">
        <v>0</v>
      </c>
      <c r="S55" s="657">
        <f t="shared" ref="S55" si="46">Q55-R55</f>
        <v>0</v>
      </c>
      <c r="T55" s="657">
        <v>0</v>
      </c>
      <c r="U55" s="664">
        <v>0</v>
      </c>
      <c r="V55" s="657">
        <f t="shared" ref="V55" si="47">T55-U55</f>
        <v>0</v>
      </c>
      <c r="W55" s="661"/>
      <c r="X55" s="665"/>
      <c r="Y55" s="657"/>
      <c r="Z55" s="657"/>
      <c r="AA55" s="667"/>
      <c r="AB55" s="657">
        <f t="shared" si="17"/>
        <v>421.65999999999997</v>
      </c>
    </row>
    <row r="56" spans="1:28" s="371" customFormat="1" ht="30.75" customHeight="1">
      <c r="A56" s="668" t="s">
        <v>518</v>
      </c>
      <c r="B56" s="653" t="s">
        <v>545</v>
      </c>
      <c r="C56" s="668" t="s">
        <v>597</v>
      </c>
      <c r="D56" s="689" t="s">
        <v>598</v>
      </c>
      <c r="E56" s="654">
        <v>2</v>
      </c>
      <c r="F56" s="663">
        <v>251605</v>
      </c>
      <c r="G56" s="749" t="s">
        <v>872</v>
      </c>
      <c r="H56" s="664">
        <v>0</v>
      </c>
      <c r="I56" s="657">
        <v>229.32</v>
      </c>
      <c r="J56" s="657">
        <v>0</v>
      </c>
      <c r="K56" s="657">
        <v>291.08</v>
      </c>
      <c r="L56" s="657">
        <v>1</v>
      </c>
      <c r="M56" s="657">
        <f t="shared" si="38"/>
        <v>290.08</v>
      </c>
      <c r="N56" s="665">
        <v>0</v>
      </c>
      <c r="O56" s="657">
        <v>0</v>
      </c>
      <c r="P56" s="666">
        <f t="shared" si="32"/>
        <v>0</v>
      </c>
      <c r="Q56" s="657">
        <v>0</v>
      </c>
      <c r="R56" s="657">
        <v>0</v>
      </c>
      <c r="S56" s="657">
        <f t="shared" ref="S56:S78" si="48">Q56-R56</f>
        <v>0</v>
      </c>
      <c r="T56" s="657">
        <v>0</v>
      </c>
      <c r="U56" s="664">
        <v>0</v>
      </c>
      <c r="V56" s="657">
        <f t="shared" si="43"/>
        <v>0</v>
      </c>
      <c r="W56" s="661"/>
      <c r="X56" s="665">
        <v>0</v>
      </c>
      <c r="Y56" s="657">
        <v>0</v>
      </c>
      <c r="Z56" s="657">
        <v>0</v>
      </c>
      <c r="AA56" s="667"/>
      <c r="AB56" s="657">
        <f t="shared" ref="AB56:AB78" si="49">SUM(Z56,V56,S56,P56,M56,J56,I56)</f>
        <v>519.4</v>
      </c>
    </row>
    <row r="57" spans="1:28" s="371" customFormat="1" ht="30.75" customHeight="1">
      <c r="A57" s="668" t="s">
        <v>518</v>
      </c>
      <c r="B57" s="653" t="s">
        <v>545</v>
      </c>
      <c r="C57" s="668" t="s">
        <v>599</v>
      </c>
      <c r="D57" s="691" t="s">
        <v>600</v>
      </c>
      <c r="E57" s="654">
        <v>3</v>
      </c>
      <c r="F57" s="663">
        <v>517420</v>
      </c>
      <c r="G57" s="749" t="s">
        <v>872</v>
      </c>
      <c r="H57" s="664">
        <v>0</v>
      </c>
      <c r="I57" s="657">
        <v>115.04</v>
      </c>
      <c r="J57" s="657">
        <v>0</v>
      </c>
      <c r="K57" s="657">
        <v>291.08</v>
      </c>
      <c r="L57" s="657">
        <v>1</v>
      </c>
      <c r="M57" s="657">
        <f t="shared" si="38"/>
        <v>290.08</v>
      </c>
      <c r="N57" s="665">
        <v>0</v>
      </c>
      <c r="O57" s="657">
        <v>0</v>
      </c>
      <c r="P57" s="666">
        <f t="shared" si="32"/>
        <v>0</v>
      </c>
      <c r="Q57" s="657">
        <v>0</v>
      </c>
      <c r="R57" s="657">
        <v>0</v>
      </c>
      <c r="S57" s="657">
        <f t="shared" si="48"/>
        <v>0</v>
      </c>
      <c r="T57" s="657">
        <v>0</v>
      </c>
      <c r="U57" s="664">
        <v>0</v>
      </c>
      <c r="V57" s="657">
        <f t="shared" ref="V57:V78" si="50">T57-U57</f>
        <v>0</v>
      </c>
      <c r="W57" s="661"/>
      <c r="X57" s="665">
        <v>0</v>
      </c>
      <c r="Y57" s="657">
        <v>0</v>
      </c>
      <c r="Z57" s="657">
        <v>0</v>
      </c>
      <c r="AA57" s="667"/>
      <c r="AB57" s="657">
        <f t="shared" si="49"/>
        <v>405.12</v>
      </c>
    </row>
    <row r="58" spans="1:28" s="371" customFormat="1" ht="30.75" customHeight="1">
      <c r="A58" s="668" t="s">
        <v>518</v>
      </c>
      <c r="B58" s="653" t="s">
        <v>545</v>
      </c>
      <c r="C58" s="737" t="s">
        <v>847</v>
      </c>
      <c r="D58" s="738" t="s">
        <v>853</v>
      </c>
      <c r="E58" s="654">
        <v>3</v>
      </c>
      <c r="F58" s="655">
        <v>782320</v>
      </c>
      <c r="G58" s="749" t="s">
        <v>872</v>
      </c>
      <c r="H58" s="664">
        <v>0</v>
      </c>
      <c r="I58" s="657">
        <v>171.7</v>
      </c>
      <c r="J58" s="657">
        <v>0</v>
      </c>
      <c r="K58" s="657">
        <v>291.08</v>
      </c>
      <c r="L58" s="657">
        <v>1</v>
      </c>
      <c r="M58" s="657">
        <f t="shared" ref="M58" si="51">K58-L58</f>
        <v>290.08</v>
      </c>
      <c r="N58" s="665">
        <v>0</v>
      </c>
      <c r="O58" s="657">
        <v>0</v>
      </c>
      <c r="P58" s="666">
        <f t="shared" ref="P58" si="52">N58-O58</f>
        <v>0</v>
      </c>
      <c r="Q58" s="657">
        <v>0</v>
      </c>
      <c r="R58" s="657">
        <v>0</v>
      </c>
      <c r="S58" s="657">
        <f t="shared" ref="S58" si="53">Q58-R58</f>
        <v>0</v>
      </c>
      <c r="T58" s="657">
        <v>0</v>
      </c>
      <c r="U58" s="664">
        <v>0</v>
      </c>
      <c r="V58" s="657">
        <f t="shared" ref="V58" si="54">T58-U58</f>
        <v>0</v>
      </c>
      <c r="W58" s="661"/>
      <c r="X58" s="665">
        <v>0</v>
      </c>
      <c r="Y58" s="657">
        <v>0</v>
      </c>
      <c r="Z58" s="657">
        <v>0</v>
      </c>
      <c r="AA58" s="667"/>
      <c r="AB58" s="657">
        <f t="shared" ref="AB58" si="55">SUM(Z58,V58,S58,P58,M58,J58,I58)</f>
        <v>461.78</v>
      </c>
    </row>
    <row r="59" spans="1:28" s="371" customFormat="1" ht="30.75" customHeight="1">
      <c r="A59" s="668" t="s">
        <v>518</v>
      </c>
      <c r="B59" s="653" t="s">
        <v>545</v>
      </c>
      <c r="C59" s="668" t="s">
        <v>717</v>
      </c>
      <c r="D59" s="691" t="s">
        <v>718</v>
      </c>
      <c r="E59" s="654">
        <v>3</v>
      </c>
      <c r="F59" s="655">
        <v>411010</v>
      </c>
      <c r="G59" s="749" t="s">
        <v>872</v>
      </c>
      <c r="H59" s="664">
        <v>0</v>
      </c>
      <c r="I59" s="657">
        <v>115.04</v>
      </c>
      <c r="J59" s="657">
        <v>0</v>
      </c>
      <c r="K59" s="657">
        <v>291.08</v>
      </c>
      <c r="L59" s="657">
        <v>1</v>
      </c>
      <c r="M59" s="657">
        <f t="shared" si="38"/>
        <v>290.08</v>
      </c>
      <c r="N59" s="665">
        <v>0</v>
      </c>
      <c r="O59" s="657">
        <v>0</v>
      </c>
      <c r="P59" s="666">
        <f t="shared" si="32"/>
        <v>0</v>
      </c>
      <c r="Q59" s="657">
        <v>0</v>
      </c>
      <c r="R59" s="657">
        <v>0</v>
      </c>
      <c r="S59" s="657">
        <f t="shared" si="48"/>
        <v>0</v>
      </c>
      <c r="T59" s="657">
        <v>155.13999999999999</v>
      </c>
      <c r="U59" s="664">
        <v>0</v>
      </c>
      <c r="V59" s="657">
        <v>155.13999999999999</v>
      </c>
      <c r="W59" s="669" t="s">
        <v>763</v>
      </c>
      <c r="X59" s="665">
        <v>0</v>
      </c>
      <c r="Y59" s="657">
        <v>0</v>
      </c>
      <c r="Z59" s="657">
        <v>0</v>
      </c>
      <c r="AA59" s="667"/>
      <c r="AB59" s="657">
        <f t="shared" si="49"/>
        <v>560.26</v>
      </c>
    </row>
    <row r="60" spans="1:28" s="371" customFormat="1" ht="30.75" customHeight="1">
      <c r="A60" s="668" t="s">
        <v>518</v>
      </c>
      <c r="B60" s="653" t="s">
        <v>545</v>
      </c>
      <c r="C60" s="668" t="s">
        <v>601</v>
      </c>
      <c r="D60" s="689" t="s">
        <v>602</v>
      </c>
      <c r="E60" s="654">
        <v>3</v>
      </c>
      <c r="F60" s="655">
        <v>521130</v>
      </c>
      <c r="G60" s="749" t="s">
        <v>872</v>
      </c>
      <c r="H60" s="664">
        <v>0</v>
      </c>
      <c r="I60" s="657">
        <v>115.37</v>
      </c>
      <c r="J60" s="657">
        <v>0</v>
      </c>
      <c r="K60" s="657">
        <v>291.08</v>
      </c>
      <c r="L60" s="657">
        <v>1</v>
      </c>
      <c r="M60" s="657">
        <f t="shared" si="38"/>
        <v>290.08</v>
      </c>
      <c r="N60" s="665">
        <v>0</v>
      </c>
      <c r="O60" s="657">
        <v>0</v>
      </c>
      <c r="P60" s="666">
        <f t="shared" si="32"/>
        <v>0</v>
      </c>
      <c r="Q60" s="657">
        <v>269.08</v>
      </c>
      <c r="R60" s="657">
        <v>85.5</v>
      </c>
      <c r="S60" s="657">
        <f t="shared" si="48"/>
        <v>183.57999999999998</v>
      </c>
      <c r="T60" s="657">
        <v>0</v>
      </c>
      <c r="U60" s="664">
        <v>0</v>
      </c>
      <c r="V60" s="657">
        <f t="shared" si="50"/>
        <v>0</v>
      </c>
      <c r="W60" s="661"/>
      <c r="X60" s="665">
        <v>0</v>
      </c>
      <c r="Y60" s="657">
        <v>0</v>
      </c>
      <c r="Z60" s="657">
        <v>0</v>
      </c>
      <c r="AA60" s="667"/>
      <c r="AB60" s="657">
        <f t="shared" si="49"/>
        <v>589.03</v>
      </c>
    </row>
    <row r="61" spans="1:28" s="371" customFormat="1" ht="30.75" customHeight="1">
      <c r="A61" s="668" t="s">
        <v>518</v>
      </c>
      <c r="B61" s="653" t="s">
        <v>545</v>
      </c>
      <c r="C61" s="668" t="s">
        <v>603</v>
      </c>
      <c r="D61" s="689" t="s">
        <v>719</v>
      </c>
      <c r="E61" s="654">
        <v>2</v>
      </c>
      <c r="F61" s="655">
        <v>223505</v>
      </c>
      <c r="G61" s="749" t="s">
        <v>872</v>
      </c>
      <c r="H61" s="664">
        <v>0</v>
      </c>
      <c r="I61" s="657">
        <v>344.56</v>
      </c>
      <c r="J61" s="657">
        <v>0</v>
      </c>
      <c r="K61" s="657">
        <v>0</v>
      </c>
      <c r="L61" s="657">
        <v>0</v>
      </c>
      <c r="M61" s="657">
        <f t="shared" si="38"/>
        <v>0</v>
      </c>
      <c r="N61" s="665">
        <v>0</v>
      </c>
      <c r="O61" s="657">
        <v>0</v>
      </c>
      <c r="P61" s="666">
        <f t="shared" si="32"/>
        <v>0</v>
      </c>
      <c r="Q61" s="657">
        <v>0</v>
      </c>
      <c r="R61" s="657">
        <v>0</v>
      </c>
      <c r="S61" s="657">
        <f t="shared" si="48"/>
        <v>0</v>
      </c>
      <c r="T61" s="657">
        <v>0</v>
      </c>
      <c r="U61" s="664">
        <v>0</v>
      </c>
      <c r="V61" s="657">
        <f t="shared" si="50"/>
        <v>0</v>
      </c>
      <c r="W61" s="661"/>
      <c r="X61" s="665">
        <v>0</v>
      </c>
      <c r="Y61" s="657">
        <v>0</v>
      </c>
      <c r="Z61" s="657">
        <v>0</v>
      </c>
      <c r="AA61" s="667"/>
      <c r="AB61" s="657">
        <f t="shared" si="49"/>
        <v>344.56</v>
      </c>
    </row>
    <row r="62" spans="1:28" s="371" customFormat="1" ht="30.75" customHeight="1">
      <c r="A62" s="668" t="s">
        <v>518</v>
      </c>
      <c r="B62" s="653" t="s">
        <v>545</v>
      </c>
      <c r="C62" s="737" t="s">
        <v>849</v>
      </c>
      <c r="D62" s="739" t="s">
        <v>850</v>
      </c>
      <c r="E62" s="654">
        <v>3</v>
      </c>
      <c r="F62" s="655">
        <v>521130</v>
      </c>
      <c r="G62" s="749" t="s">
        <v>872</v>
      </c>
      <c r="H62" s="664">
        <v>0</v>
      </c>
      <c r="I62" s="657">
        <v>116.12</v>
      </c>
      <c r="J62" s="657">
        <v>0</v>
      </c>
      <c r="K62" s="657">
        <v>291.08</v>
      </c>
      <c r="L62" s="657">
        <v>1</v>
      </c>
      <c r="M62" s="657">
        <f t="shared" ref="M62" si="56">K62-L62</f>
        <v>290.08</v>
      </c>
      <c r="N62" s="665">
        <v>0</v>
      </c>
      <c r="O62" s="657">
        <v>0</v>
      </c>
      <c r="P62" s="666">
        <f t="shared" ref="P62" si="57">N62-O62</f>
        <v>0</v>
      </c>
      <c r="Q62" s="657">
        <v>0</v>
      </c>
      <c r="R62" s="657">
        <v>0</v>
      </c>
      <c r="S62" s="657">
        <f t="shared" ref="S62" si="58">Q62-R62</f>
        <v>0</v>
      </c>
      <c r="T62" s="657">
        <v>0</v>
      </c>
      <c r="U62" s="664">
        <v>0</v>
      </c>
      <c r="V62" s="657">
        <f t="shared" ref="V62" si="59">T62-U62</f>
        <v>0</v>
      </c>
      <c r="W62" s="661"/>
      <c r="X62" s="665">
        <v>0</v>
      </c>
      <c r="Y62" s="657">
        <v>0</v>
      </c>
      <c r="Z62" s="657">
        <v>0</v>
      </c>
      <c r="AA62" s="667"/>
      <c r="AB62" s="657">
        <f t="shared" ref="AB62" si="60">SUM(Z62,V62,S62,P62,M62,J62,I62)</f>
        <v>406.2</v>
      </c>
    </row>
    <row r="63" spans="1:28" s="368" customFormat="1" ht="30.75" customHeight="1">
      <c r="A63" s="668" t="s">
        <v>518</v>
      </c>
      <c r="B63" s="653" t="s">
        <v>545</v>
      </c>
      <c r="C63" s="668" t="s">
        <v>604</v>
      </c>
      <c r="D63" s="689" t="s">
        <v>605</v>
      </c>
      <c r="E63" s="654">
        <v>3</v>
      </c>
      <c r="F63" s="663">
        <v>252545</v>
      </c>
      <c r="G63" s="749" t="s">
        <v>872</v>
      </c>
      <c r="H63" s="664">
        <v>0</v>
      </c>
      <c r="I63" s="657">
        <v>268.93</v>
      </c>
      <c r="J63" s="657">
        <v>0</v>
      </c>
      <c r="K63" s="657">
        <v>291.08</v>
      </c>
      <c r="L63" s="680">
        <v>1</v>
      </c>
      <c r="M63" s="657">
        <f t="shared" si="38"/>
        <v>290.08</v>
      </c>
      <c r="N63" s="665">
        <v>0</v>
      </c>
      <c r="O63" s="657">
        <v>0</v>
      </c>
      <c r="P63" s="666">
        <f t="shared" si="32"/>
        <v>0</v>
      </c>
      <c r="Q63" s="657">
        <v>0</v>
      </c>
      <c r="R63" s="657">
        <v>0</v>
      </c>
      <c r="S63" s="657">
        <f t="shared" si="48"/>
        <v>0</v>
      </c>
      <c r="T63" s="657">
        <v>77.569999999999993</v>
      </c>
      <c r="U63" s="664">
        <v>0</v>
      </c>
      <c r="V63" s="657">
        <f t="shared" si="50"/>
        <v>77.569999999999993</v>
      </c>
      <c r="W63" s="669" t="s">
        <v>763</v>
      </c>
      <c r="X63" s="665">
        <v>0</v>
      </c>
      <c r="Y63" s="657">
        <v>0</v>
      </c>
      <c r="Z63" s="657">
        <v>0</v>
      </c>
      <c r="AA63" s="667"/>
      <c r="AB63" s="657">
        <f t="shared" si="49"/>
        <v>636.57999999999993</v>
      </c>
    </row>
    <row r="64" spans="1:28" s="368" customFormat="1" ht="30.75" customHeight="1">
      <c r="A64" s="668" t="s">
        <v>518</v>
      </c>
      <c r="B64" s="653" t="s">
        <v>545</v>
      </c>
      <c r="C64" s="668" t="s">
        <v>606</v>
      </c>
      <c r="D64" s="689" t="s">
        <v>691</v>
      </c>
      <c r="E64" s="654">
        <v>3</v>
      </c>
      <c r="F64" s="655">
        <v>411010</v>
      </c>
      <c r="G64" s="749" t="s">
        <v>872</v>
      </c>
      <c r="H64" s="664">
        <v>0</v>
      </c>
      <c r="I64" s="657">
        <v>115.08</v>
      </c>
      <c r="J64" s="657">
        <v>0</v>
      </c>
      <c r="K64" s="657">
        <v>292.08</v>
      </c>
      <c r="L64" s="657">
        <v>1</v>
      </c>
      <c r="M64" s="657">
        <f t="shared" si="38"/>
        <v>291.08</v>
      </c>
      <c r="N64" s="665">
        <v>0</v>
      </c>
      <c r="O64" s="657">
        <v>0</v>
      </c>
      <c r="P64" s="666">
        <f t="shared" si="32"/>
        <v>0</v>
      </c>
      <c r="Q64" s="657">
        <v>0</v>
      </c>
      <c r="R64" s="657">
        <v>0</v>
      </c>
      <c r="S64" s="657">
        <f t="shared" si="48"/>
        <v>0</v>
      </c>
      <c r="T64" s="657">
        <v>0</v>
      </c>
      <c r="U64" s="664">
        <v>0</v>
      </c>
      <c r="V64" s="657">
        <f t="shared" si="50"/>
        <v>0</v>
      </c>
      <c r="W64" s="661"/>
      <c r="X64" s="665">
        <v>0</v>
      </c>
      <c r="Y64" s="657">
        <v>0</v>
      </c>
      <c r="Z64" s="657">
        <v>0</v>
      </c>
      <c r="AA64" s="667"/>
      <c r="AB64" s="657">
        <f t="shared" si="49"/>
        <v>406.15999999999997</v>
      </c>
    </row>
    <row r="65" spans="1:28" s="368" customFormat="1" ht="30.75" customHeight="1">
      <c r="A65" s="668" t="s">
        <v>518</v>
      </c>
      <c r="B65" s="653" t="s">
        <v>545</v>
      </c>
      <c r="C65" s="668" t="s">
        <v>607</v>
      </c>
      <c r="D65" s="689" t="s">
        <v>608</v>
      </c>
      <c r="E65" s="654">
        <v>3</v>
      </c>
      <c r="F65" s="663">
        <v>517420</v>
      </c>
      <c r="G65" s="749" t="s">
        <v>872</v>
      </c>
      <c r="H65" s="664">
        <v>0</v>
      </c>
      <c r="I65" s="657">
        <v>129.02000000000001</v>
      </c>
      <c r="J65" s="657">
        <v>0</v>
      </c>
      <c r="K65" s="657">
        <v>292.08</v>
      </c>
      <c r="L65" s="657">
        <v>1</v>
      </c>
      <c r="M65" s="657">
        <f t="shared" si="38"/>
        <v>291.08</v>
      </c>
      <c r="N65" s="665">
        <v>0</v>
      </c>
      <c r="O65" s="657">
        <v>0</v>
      </c>
      <c r="P65" s="666">
        <f t="shared" si="32"/>
        <v>0</v>
      </c>
      <c r="Q65" s="657">
        <v>0</v>
      </c>
      <c r="R65" s="657">
        <v>0</v>
      </c>
      <c r="S65" s="657">
        <f t="shared" si="48"/>
        <v>0</v>
      </c>
      <c r="T65" s="657">
        <v>0</v>
      </c>
      <c r="U65" s="664">
        <v>0</v>
      </c>
      <c r="V65" s="657">
        <f t="shared" si="50"/>
        <v>0</v>
      </c>
      <c r="W65" s="661"/>
      <c r="X65" s="665">
        <v>0</v>
      </c>
      <c r="Y65" s="657">
        <v>0</v>
      </c>
      <c r="Z65" s="657">
        <v>0</v>
      </c>
      <c r="AA65" s="667"/>
      <c r="AB65" s="657">
        <f t="shared" si="49"/>
        <v>420.1</v>
      </c>
    </row>
    <row r="66" spans="1:28" s="267" customFormat="1" ht="30.75" customHeight="1">
      <c r="A66" s="688" t="s">
        <v>518</v>
      </c>
      <c r="B66" s="672" t="s">
        <v>545</v>
      </c>
      <c r="C66" s="688" t="s">
        <v>609</v>
      </c>
      <c r="D66" s="692" t="s">
        <v>610</v>
      </c>
      <c r="E66" s="673">
        <v>2</v>
      </c>
      <c r="F66" s="674">
        <v>223505</v>
      </c>
      <c r="G66" s="749" t="s">
        <v>872</v>
      </c>
      <c r="H66" s="675">
        <v>0</v>
      </c>
      <c r="I66" s="676">
        <v>200.85</v>
      </c>
      <c r="J66" s="676">
        <v>0</v>
      </c>
      <c r="K66" s="657">
        <v>0</v>
      </c>
      <c r="L66" s="657">
        <v>0</v>
      </c>
      <c r="M66" s="676">
        <f t="shared" si="38"/>
        <v>0</v>
      </c>
      <c r="N66" s="677">
        <v>0</v>
      </c>
      <c r="O66" s="676">
        <v>0</v>
      </c>
      <c r="P66" s="678">
        <f t="shared" si="32"/>
        <v>0</v>
      </c>
      <c r="Q66" s="676">
        <v>0</v>
      </c>
      <c r="R66" s="676">
        <v>0</v>
      </c>
      <c r="S66" s="676">
        <f t="shared" si="48"/>
        <v>0</v>
      </c>
      <c r="T66" s="676">
        <v>0</v>
      </c>
      <c r="U66" s="675">
        <v>0</v>
      </c>
      <c r="V66" s="676">
        <f t="shared" si="50"/>
        <v>0</v>
      </c>
      <c r="W66" s="681"/>
      <c r="X66" s="677">
        <v>0</v>
      </c>
      <c r="Y66" s="676">
        <v>0</v>
      </c>
      <c r="Z66" s="676">
        <v>0</v>
      </c>
      <c r="AA66" s="679"/>
      <c r="AB66" s="676">
        <f t="shared" si="49"/>
        <v>200.85</v>
      </c>
    </row>
    <row r="67" spans="1:28" s="371" customFormat="1" ht="30.75" customHeight="1">
      <c r="A67" s="668" t="s">
        <v>518</v>
      </c>
      <c r="B67" s="653" t="s">
        <v>545</v>
      </c>
      <c r="C67" s="668" t="s">
        <v>611</v>
      </c>
      <c r="D67" s="689" t="s">
        <v>612</v>
      </c>
      <c r="E67" s="654">
        <v>1</v>
      </c>
      <c r="F67" s="663">
        <v>225124</v>
      </c>
      <c r="G67" s="749" t="s">
        <v>872</v>
      </c>
      <c r="H67" s="664">
        <v>0</v>
      </c>
      <c r="I67" s="657">
        <v>438.59</v>
      </c>
      <c r="J67" s="657">
        <v>0</v>
      </c>
      <c r="K67" s="657">
        <v>0</v>
      </c>
      <c r="L67" s="657">
        <v>0</v>
      </c>
      <c r="M67" s="657">
        <f t="shared" si="38"/>
        <v>0</v>
      </c>
      <c r="N67" s="665">
        <v>0</v>
      </c>
      <c r="O67" s="657">
        <v>0</v>
      </c>
      <c r="P67" s="666">
        <f t="shared" si="32"/>
        <v>0</v>
      </c>
      <c r="Q67" s="657">
        <v>0</v>
      </c>
      <c r="R67" s="657">
        <v>0</v>
      </c>
      <c r="S67" s="657">
        <f t="shared" si="48"/>
        <v>0</v>
      </c>
      <c r="T67" s="657">
        <v>0</v>
      </c>
      <c r="U67" s="664">
        <v>0</v>
      </c>
      <c r="V67" s="657">
        <f t="shared" si="50"/>
        <v>0</v>
      </c>
      <c r="W67" s="661"/>
      <c r="X67" s="665">
        <v>0</v>
      </c>
      <c r="Y67" s="657">
        <v>0</v>
      </c>
      <c r="Z67" s="657">
        <v>0</v>
      </c>
      <c r="AA67" s="667"/>
      <c r="AB67" s="657">
        <f t="shared" si="49"/>
        <v>438.59</v>
      </c>
    </row>
    <row r="68" spans="1:28" s="371" customFormat="1" ht="30.75" customHeight="1">
      <c r="A68" s="668" t="s">
        <v>518</v>
      </c>
      <c r="B68" s="653" t="s">
        <v>545</v>
      </c>
      <c r="C68" s="668" t="s">
        <v>720</v>
      </c>
      <c r="D68" s="689" t="s">
        <v>721</v>
      </c>
      <c r="E68" s="654">
        <v>2</v>
      </c>
      <c r="F68" s="655">
        <v>322205</v>
      </c>
      <c r="G68" s="749" t="s">
        <v>872</v>
      </c>
      <c r="H68" s="664">
        <v>0</v>
      </c>
      <c r="I68" s="657">
        <v>140.72</v>
      </c>
      <c r="J68" s="657">
        <v>0</v>
      </c>
      <c r="K68" s="657">
        <v>292.08</v>
      </c>
      <c r="L68" s="657">
        <v>1</v>
      </c>
      <c r="M68" s="657">
        <f t="shared" si="38"/>
        <v>291.08</v>
      </c>
      <c r="N68" s="665">
        <v>0</v>
      </c>
      <c r="O68" s="657">
        <v>0</v>
      </c>
      <c r="P68" s="666">
        <f t="shared" si="32"/>
        <v>0</v>
      </c>
      <c r="Q68" s="657">
        <v>0</v>
      </c>
      <c r="R68" s="657">
        <v>0</v>
      </c>
      <c r="S68" s="657">
        <f t="shared" si="48"/>
        <v>0</v>
      </c>
      <c r="T68" s="657">
        <v>0</v>
      </c>
      <c r="U68" s="664">
        <v>0</v>
      </c>
      <c r="V68" s="657">
        <f t="shared" si="50"/>
        <v>0</v>
      </c>
      <c r="W68" s="661"/>
      <c r="X68" s="665">
        <v>0</v>
      </c>
      <c r="Y68" s="657">
        <v>0</v>
      </c>
      <c r="Z68" s="657">
        <v>0</v>
      </c>
      <c r="AA68" s="667"/>
      <c r="AB68" s="657">
        <f t="shared" si="49"/>
        <v>431.79999999999995</v>
      </c>
    </row>
    <row r="69" spans="1:28" s="371" customFormat="1" ht="30.75" customHeight="1">
      <c r="A69" s="668" t="s">
        <v>518</v>
      </c>
      <c r="B69" s="653" t="s">
        <v>545</v>
      </c>
      <c r="C69" s="668" t="s">
        <v>613</v>
      </c>
      <c r="D69" s="691" t="s">
        <v>614</v>
      </c>
      <c r="E69" s="654">
        <v>3</v>
      </c>
      <c r="F69" s="663">
        <v>513425</v>
      </c>
      <c r="G69" s="749" t="s">
        <v>872</v>
      </c>
      <c r="H69" s="664">
        <v>0</v>
      </c>
      <c r="I69" s="657">
        <v>153.22999999999999</v>
      </c>
      <c r="J69" s="657">
        <v>0</v>
      </c>
      <c r="K69" s="657">
        <v>292.08</v>
      </c>
      <c r="L69" s="657">
        <v>1</v>
      </c>
      <c r="M69" s="657">
        <f>K70-L69</f>
        <v>291.08</v>
      </c>
      <c r="N69" s="665">
        <v>0</v>
      </c>
      <c r="O69" s="657">
        <v>0</v>
      </c>
      <c r="P69" s="666">
        <f t="shared" si="32"/>
        <v>0</v>
      </c>
      <c r="Q69" s="657">
        <v>269.08</v>
      </c>
      <c r="R69" s="657">
        <v>85.5</v>
      </c>
      <c r="S69" s="657">
        <f t="shared" si="48"/>
        <v>183.57999999999998</v>
      </c>
      <c r="T69" s="657">
        <v>77.569999999999993</v>
      </c>
      <c r="U69" s="664">
        <v>0</v>
      </c>
      <c r="V69" s="657">
        <f t="shared" si="50"/>
        <v>77.569999999999993</v>
      </c>
      <c r="W69" s="669" t="s">
        <v>763</v>
      </c>
      <c r="X69" s="665">
        <v>0</v>
      </c>
      <c r="Y69" s="657">
        <v>0</v>
      </c>
      <c r="Z69" s="657">
        <v>0</v>
      </c>
      <c r="AA69" s="667"/>
      <c r="AB69" s="657">
        <f t="shared" si="49"/>
        <v>705.46</v>
      </c>
    </row>
    <row r="70" spans="1:28" s="371" customFormat="1" ht="30.75" customHeight="1">
      <c r="A70" s="668" t="s">
        <v>518</v>
      </c>
      <c r="B70" s="653" t="s">
        <v>545</v>
      </c>
      <c r="C70" s="668" t="s">
        <v>800</v>
      </c>
      <c r="D70" s="691" t="s">
        <v>802</v>
      </c>
      <c r="E70" s="654">
        <v>3</v>
      </c>
      <c r="F70" s="663">
        <v>514320</v>
      </c>
      <c r="G70" s="749" t="s">
        <v>872</v>
      </c>
      <c r="H70" s="664">
        <v>0</v>
      </c>
      <c r="I70" s="657">
        <v>171.96</v>
      </c>
      <c r="J70" s="657">
        <v>0</v>
      </c>
      <c r="K70" s="657">
        <v>292.08</v>
      </c>
      <c r="L70" s="657">
        <v>1</v>
      </c>
      <c r="M70" s="657">
        <f>K72-L70</f>
        <v>291.08</v>
      </c>
      <c r="N70" s="665"/>
      <c r="O70" s="657"/>
      <c r="P70" s="666"/>
      <c r="Q70" s="657">
        <v>134.54</v>
      </c>
      <c r="R70" s="657">
        <v>85.5</v>
      </c>
      <c r="S70" s="657">
        <f t="shared" si="48"/>
        <v>49.039999999999992</v>
      </c>
      <c r="T70" s="657">
        <v>0</v>
      </c>
      <c r="U70" s="664"/>
      <c r="V70" s="657">
        <f t="shared" si="50"/>
        <v>0</v>
      </c>
      <c r="W70" s="669"/>
      <c r="X70" s="665"/>
      <c r="Y70" s="657"/>
      <c r="Z70" s="657"/>
      <c r="AA70" s="667"/>
      <c r="AB70" s="657">
        <f t="shared" si="49"/>
        <v>512.08000000000004</v>
      </c>
    </row>
    <row r="71" spans="1:28" s="371" customFormat="1" ht="30.75" customHeight="1">
      <c r="A71" s="668" t="s">
        <v>518</v>
      </c>
      <c r="B71" s="653" t="s">
        <v>545</v>
      </c>
      <c r="C71" s="737" t="s">
        <v>851</v>
      </c>
      <c r="D71" s="738" t="s">
        <v>852</v>
      </c>
      <c r="E71" s="654">
        <v>2</v>
      </c>
      <c r="F71" s="655">
        <v>223505</v>
      </c>
      <c r="G71" s="749" t="s">
        <v>872</v>
      </c>
      <c r="H71" s="664">
        <v>0</v>
      </c>
      <c r="I71" s="657">
        <v>315.18</v>
      </c>
      <c r="J71" s="657">
        <v>0</v>
      </c>
      <c r="K71" s="657">
        <v>292.08</v>
      </c>
      <c r="L71" s="657">
        <v>1</v>
      </c>
      <c r="M71" s="657">
        <f>K73-L71</f>
        <v>291.08</v>
      </c>
      <c r="N71" s="665"/>
      <c r="O71" s="657"/>
      <c r="P71" s="666"/>
      <c r="Q71" s="657">
        <v>0</v>
      </c>
      <c r="R71" s="657">
        <v>0</v>
      </c>
      <c r="S71" s="657">
        <f t="shared" ref="S71" si="61">Q71-R71</f>
        <v>0</v>
      </c>
      <c r="T71" s="657">
        <v>0</v>
      </c>
      <c r="U71" s="664"/>
      <c r="V71" s="657">
        <v>0</v>
      </c>
      <c r="W71" s="669"/>
      <c r="X71" s="665"/>
      <c r="Y71" s="657"/>
      <c r="Z71" s="657"/>
      <c r="AA71" s="667"/>
      <c r="AB71" s="657">
        <f t="shared" ref="AB71" si="62">SUM(Z71,V71,S71,P71,M71,J71,I71)</f>
        <v>606.26</v>
      </c>
    </row>
    <row r="72" spans="1:28" s="371" customFormat="1" ht="30.75" customHeight="1">
      <c r="A72" s="668" t="s">
        <v>518</v>
      </c>
      <c r="B72" s="653" t="s">
        <v>545</v>
      </c>
      <c r="C72" s="668" t="s">
        <v>766</v>
      </c>
      <c r="D72" s="691" t="s">
        <v>767</v>
      </c>
      <c r="E72" s="654">
        <v>3</v>
      </c>
      <c r="F72" s="663">
        <v>514320</v>
      </c>
      <c r="G72" s="749" t="s">
        <v>872</v>
      </c>
      <c r="H72" s="664">
        <v>0</v>
      </c>
      <c r="I72" s="657">
        <v>137.63999999999999</v>
      </c>
      <c r="J72" s="657">
        <v>0</v>
      </c>
      <c r="K72" s="657">
        <v>292.08</v>
      </c>
      <c r="L72" s="657">
        <v>1</v>
      </c>
      <c r="M72" s="657">
        <f t="shared" ref="M72" si="63">K72-L72</f>
        <v>291.08</v>
      </c>
      <c r="N72" s="665">
        <v>0</v>
      </c>
      <c r="O72" s="657">
        <v>0</v>
      </c>
      <c r="P72" s="666">
        <f t="shared" ref="P72" si="64">N72-O72</f>
        <v>0</v>
      </c>
      <c r="Q72" s="657">
        <v>0</v>
      </c>
      <c r="R72" s="657">
        <v>0</v>
      </c>
      <c r="S72" s="657">
        <f t="shared" ref="S72" si="65">Q72-R72</f>
        <v>0</v>
      </c>
      <c r="T72" s="657">
        <v>0</v>
      </c>
      <c r="U72" s="664">
        <v>0</v>
      </c>
      <c r="V72" s="657">
        <v>0</v>
      </c>
      <c r="W72" s="669"/>
      <c r="X72" s="665"/>
      <c r="Y72" s="657"/>
      <c r="Z72" s="657"/>
      <c r="AA72" s="667"/>
      <c r="AB72" s="657">
        <f t="shared" si="49"/>
        <v>428.71999999999997</v>
      </c>
    </row>
    <row r="73" spans="1:28" s="371" customFormat="1" ht="30.75" customHeight="1">
      <c r="A73" s="668" t="s">
        <v>518</v>
      </c>
      <c r="B73" s="653" t="s">
        <v>545</v>
      </c>
      <c r="C73" s="668" t="s">
        <v>705</v>
      </c>
      <c r="D73" s="691" t="s">
        <v>706</v>
      </c>
      <c r="E73" s="654">
        <v>3</v>
      </c>
      <c r="F73" s="663">
        <v>422105</v>
      </c>
      <c r="G73" s="749" t="s">
        <v>872</v>
      </c>
      <c r="H73" s="664">
        <v>0</v>
      </c>
      <c r="I73" s="657">
        <v>128.04</v>
      </c>
      <c r="J73" s="657">
        <v>0</v>
      </c>
      <c r="K73" s="657">
        <v>292.08</v>
      </c>
      <c r="L73" s="657">
        <v>1</v>
      </c>
      <c r="M73" s="657">
        <f t="shared" si="38"/>
        <v>291.08</v>
      </c>
      <c r="N73" s="665">
        <v>0</v>
      </c>
      <c r="O73" s="657">
        <v>0</v>
      </c>
      <c r="P73" s="666">
        <f t="shared" si="32"/>
        <v>0</v>
      </c>
      <c r="Q73" s="657">
        <v>126.14</v>
      </c>
      <c r="R73" s="657">
        <v>85.5</v>
      </c>
      <c r="S73" s="657">
        <f t="shared" si="48"/>
        <v>40.64</v>
      </c>
      <c r="T73" s="657">
        <v>77.569999999999993</v>
      </c>
      <c r="U73" s="664">
        <v>0</v>
      </c>
      <c r="V73" s="657">
        <f t="shared" si="50"/>
        <v>77.569999999999993</v>
      </c>
      <c r="W73" s="669" t="s">
        <v>763</v>
      </c>
      <c r="X73" s="665">
        <v>0</v>
      </c>
      <c r="Y73" s="657">
        <v>0</v>
      </c>
      <c r="Z73" s="657">
        <v>0</v>
      </c>
      <c r="AA73" s="667"/>
      <c r="AB73" s="657">
        <f t="shared" si="49"/>
        <v>537.32999999999993</v>
      </c>
    </row>
    <row r="74" spans="1:28" s="371" customFormat="1" ht="30.75" customHeight="1">
      <c r="A74" s="668" t="s">
        <v>518</v>
      </c>
      <c r="B74" s="653" t="s">
        <v>545</v>
      </c>
      <c r="C74" s="668" t="s">
        <v>615</v>
      </c>
      <c r="D74" s="689" t="s">
        <v>616</v>
      </c>
      <c r="E74" s="654">
        <v>2</v>
      </c>
      <c r="F74" s="655">
        <v>223505</v>
      </c>
      <c r="G74" s="749" t="s">
        <v>872</v>
      </c>
      <c r="H74" s="664">
        <v>0</v>
      </c>
      <c r="I74" s="657">
        <v>269.54000000000002</v>
      </c>
      <c r="J74" s="657">
        <v>0</v>
      </c>
      <c r="K74" s="657">
        <v>292.08</v>
      </c>
      <c r="L74" s="657">
        <v>1</v>
      </c>
      <c r="M74" s="657">
        <f t="shared" si="38"/>
        <v>291.08</v>
      </c>
      <c r="N74" s="665">
        <v>0</v>
      </c>
      <c r="O74" s="657">
        <v>0</v>
      </c>
      <c r="P74" s="666">
        <f t="shared" si="32"/>
        <v>0</v>
      </c>
      <c r="Q74" s="657">
        <v>0</v>
      </c>
      <c r="R74" s="657">
        <v>0</v>
      </c>
      <c r="S74" s="657">
        <f t="shared" si="48"/>
        <v>0</v>
      </c>
      <c r="T74" s="657">
        <v>0</v>
      </c>
      <c r="U74" s="664">
        <v>0</v>
      </c>
      <c r="V74" s="657">
        <f t="shared" si="50"/>
        <v>0</v>
      </c>
      <c r="W74" s="661"/>
      <c r="X74" s="665">
        <v>0</v>
      </c>
      <c r="Y74" s="657">
        <v>0</v>
      </c>
      <c r="Z74" s="657">
        <v>0</v>
      </c>
      <c r="AA74" s="667"/>
      <c r="AB74" s="657">
        <f t="shared" si="49"/>
        <v>560.62</v>
      </c>
    </row>
    <row r="75" spans="1:28" s="371" customFormat="1" ht="30.75" customHeight="1">
      <c r="A75" s="668" t="s">
        <v>518</v>
      </c>
      <c r="B75" s="653" t="s">
        <v>545</v>
      </c>
      <c r="C75" s="668" t="s">
        <v>617</v>
      </c>
      <c r="D75" s="691" t="s">
        <v>618</v>
      </c>
      <c r="E75" s="654">
        <v>2</v>
      </c>
      <c r="F75" s="663">
        <v>223505</v>
      </c>
      <c r="G75" s="749" t="s">
        <v>872</v>
      </c>
      <c r="H75" s="664">
        <v>0</v>
      </c>
      <c r="I75" s="657">
        <v>278.24</v>
      </c>
      <c r="J75" s="657">
        <v>0</v>
      </c>
      <c r="K75" s="657">
        <v>292.08</v>
      </c>
      <c r="L75" s="657">
        <v>1</v>
      </c>
      <c r="M75" s="657">
        <f t="shared" si="38"/>
        <v>291.08</v>
      </c>
      <c r="N75" s="665">
        <v>0</v>
      </c>
      <c r="O75" s="657">
        <v>0</v>
      </c>
      <c r="P75" s="666">
        <f t="shared" si="32"/>
        <v>0</v>
      </c>
      <c r="Q75" s="657">
        <v>0</v>
      </c>
      <c r="R75" s="657">
        <v>0</v>
      </c>
      <c r="S75" s="657">
        <f t="shared" si="48"/>
        <v>0</v>
      </c>
      <c r="T75" s="657">
        <v>0</v>
      </c>
      <c r="U75" s="664">
        <v>0</v>
      </c>
      <c r="V75" s="657">
        <f t="shared" si="50"/>
        <v>0</v>
      </c>
      <c r="W75" s="661"/>
      <c r="X75" s="665">
        <v>0</v>
      </c>
      <c r="Y75" s="657">
        <v>0</v>
      </c>
      <c r="Z75" s="657">
        <v>0</v>
      </c>
      <c r="AA75" s="667"/>
      <c r="AB75" s="657">
        <f t="shared" si="49"/>
        <v>569.31999999999994</v>
      </c>
    </row>
    <row r="76" spans="1:28" s="371" customFormat="1" ht="30.75" customHeight="1">
      <c r="A76" s="668" t="s">
        <v>518</v>
      </c>
      <c r="B76" s="653" t="s">
        <v>545</v>
      </c>
      <c r="C76" s="668" t="s">
        <v>619</v>
      </c>
      <c r="D76" s="689" t="s">
        <v>620</v>
      </c>
      <c r="E76" s="654">
        <v>2</v>
      </c>
      <c r="F76" s="671">
        <v>322205</v>
      </c>
      <c r="G76" s="749" t="s">
        <v>872</v>
      </c>
      <c r="H76" s="664">
        <v>0</v>
      </c>
      <c r="I76" s="657">
        <v>151.16</v>
      </c>
      <c r="J76" s="657">
        <v>0</v>
      </c>
      <c r="K76" s="657">
        <v>292.08</v>
      </c>
      <c r="L76" s="657">
        <v>1</v>
      </c>
      <c r="M76" s="657">
        <f t="shared" si="38"/>
        <v>291.08</v>
      </c>
      <c r="N76" s="665">
        <v>0</v>
      </c>
      <c r="O76" s="657">
        <v>0</v>
      </c>
      <c r="P76" s="666">
        <f t="shared" si="32"/>
        <v>0</v>
      </c>
      <c r="Q76" s="657">
        <v>184.99</v>
      </c>
      <c r="R76" s="657">
        <v>84.72</v>
      </c>
      <c r="S76" s="657">
        <v>0</v>
      </c>
      <c r="T76" s="657">
        <v>0</v>
      </c>
      <c r="U76" s="664">
        <v>0</v>
      </c>
      <c r="V76" s="657">
        <f t="shared" si="50"/>
        <v>0</v>
      </c>
      <c r="W76" s="661"/>
      <c r="X76" s="665">
        <v>0</v>
      </c>
      <c r="Y76" s="657">
        <v>0</v>
      </c>
      <c r="Z76" s="657">
        <v>0</v>
      </c>
      <c r="AA76" s="667"/>
      <c r="AB76" s="657">
        <f t="shared" si="49"/>
        <v>442.24</v>
      </c>
    </row>
    <row r="77" spans="1:28" s="371" customFormat="1" ht="30.75" customHeight="1">
      <c r="A77" s="668" t="s">
        <v>518</v>
      </c>
      <c r="B77" s="653" t="s">
        <v>545</v>
      </c>
      <c r="C77" s="668" t="s">
        <v>645</v>
      </c>
      <c r="D77" s="682" t="s">
        <v>646</v>
      </c>
      <c r="E77" s="654">
        <v>2</v>
      </c>
      <c r="F77" s="671">
        <v>223505</v>
      </c>
      <c r="G77" s="749" t="s">
        <v>872</v>
      </c>
      <c r="H77" s="664">
        <v>0</v>
      </c>
      <c r="I77" s="657">
        <v>273.95</v>
      </c>
      <c r="J77" s="657">
        <v>0</v>
      </c>
      <c r="K77" s="657">
        <v>292.08</v>
      </c>
      <c r="L77" s="657">
        <v>1</v>
      </c>
      <c r="M77" s="657">
        <f t="shared" si="38"/>
        <v>291.08</v>
      </c>
      <c r="N77" s="665">
        <v>0</v>
      </c>
      <c r="O77" s="657">
        <v>0</v>
      </c>
      <c r="P77" s="666">
        <f t="shared" si="32"/>
        <v>0</v>
      </c>
      <c r="Q77" s="657">
        <v>0</v>
      </c>
      <c r="R77" s="657">
        <v>0</v>
      </c>
      <c r="S77" s="657">
        <f t="shared" si="48"/>
        <v>0</v>
      </c>
      <c r="T77" s="657">
        <v>120.26</v>
      </c>
      <c r="U77" s="664">
        <v>0</v>
      </c>
      <c r="V77" s="657">
        <f t="shared" si="50"/>
        <v>120.26</v>
      </c>
      <c r="W77" s="669" t="s">
        <v>763</v>
      </c>
      <c r="X77" s="665">
        <v>0</v>
      </c>
      <c r="Y77" s="657">
        <v>0</v>
      </c>
      <c r="Z77" s="657">
        <v>0</v>
      </c>
      <c r="AA77" s="667"/>
      <c r="AB77" s="657">
        <f t="shared" si="49"/>
        <v>685.29</v>
      </c>
    </row>
    <row r="78" spans="1:28" s="371" customFormat="1" ht="30.75" customHeight="1" thickBot="1">
      <c r="A78" s="668" t="s">
        <v>518</v>
      </c>
      <c r="B78" s="653" t="s">
        <v>545</v>
      </c>
      <c r="C78" s="668" t="s">
        <v>692</v>
      </c>
      <c r="D78" s="689" t="s">
        <v>693</v>
      </c>
      <c r="E78" s="654">
        <v>3</v>
      </c>
      <c r="F78" s="671">
        <v>513425</v>
      </c>
      <c r="G78" s="749" t="s">
        <v>872</v>
      </c>
      <c r="H78" s="683">
        <v>0</v>
      </c>
      <c r="I78" s="657">
        <v>137.76</v>
      </c>
      <c r="J78" s="657">
        <v>0</v>
      </c>
      <c r="K78" s="657">
        <v>292.08</v>
      </c>
      <c r="L78" s="657">
        <v>1</v>
      </c>
      <c r="M78" s="657">
        <f t="shared" si="38"/>
        <v>291.08</v>
      </c>
      <c r="N78" s="684">
        <v>0</v>
      </c>
      <c r="O78" s="685">
        <v>0</v>
      </c>
      <c r="P78" s="686">
        <f t="shared" si="32"/>
        <v>0</v>
      </c>
      <c r="Q78" s="657">
        <v>126.14</v>
      </c>
      <c r="R78" s="657">
        <v>85.5</v>
      </c>
      <c r="S78" s="657">
        <f t="shared" si="48"/>
        <v>40.64</v>
      </c>
      <c r="T78" s="657">
        <v>0</v>
      </c>
      <c r="U78" s="683">
        <v>0</v>
      </c>
      <c r="V78" s="657">
        <f t="shared" si="50"/>
        <v>0</v>
      </c>
      <c r="W78" s="661"/>
      <c r="X78" s="684">
        <v>0</v>
      </c>
      <c r="Y78" s="685">
        <v>0</v>
      </c>
      <c r="Z78" s="685">
        <v>0</v>
      </c>
      <c r="AA78" s="687"/>
      <c r="AB78" s="657">
        <f t="shared" si="49"/>
        <v>469.47999999999996</v>
      </c>
    </row>
    <row r="79" spans="1:28" ht="22.5" customHeight="1"/>
    <row r="81" spans="11:11">
      <c r="K81" s="399"/>
    </row>
    <row r="83" spans="11:11">
      <c r="K83" s="400"/>
    </row>
    <row r="98" spans="4:4" s="272" customFormat="1" ht="15">
      <c r="D98" s="268"/>
    </row>
  </sheetData>
  <protectedRanges>
    <protectedRange sqref="E45 E47 E58" name="Intervalo1_2_1_4_1_1"/>
  </protectedRanges>
  <autoFilter ref="L1:L98" xr:uid="{00000000-0001-0000-0A00-000000000000}"/>
  <sortState xmlns:xlrd2="http://schemas.microsoft.com/office/spreadsheetml/2017/richdata2" ref="A2:XEE76">
    <sortCondition ref="D2:D76"/>
  </sortState>
  <customSheetViews>
    <customSheetView guid="{4D67ECEB-8567-46A4-915F-4BBFDD1E02FC}" scale="80" showAutoFilter="1" topLeftCell="Q1">
      <selection activeCell="T97" sqref="T97"/>
      <rowBreaks count="1" manualBreakCount="1">
        <brk id="77" max="238" man="1"/>
      </rowBreaks>
      <colBreaks count="1" manualBreakCount="1">
        <brk id="28" max="136" man="1"/>
      </colBreaks>
      <pageMargins left="0" right="0" top="0" bottom="0" header="0.31496062992125984" footer="0.31496062992125984"/>
      <printOptions horizontalCentered="1" verticalCentered="1"/>
      <pageSetup paperSize="9" scale="23" fitToWidth="2" fitToHeight="2" orientation="landscape" r:id="rId1"/>
      <autoFilter ref="A1:XEF113" xr:uid="{884E78C5-D31B-425A-B67A-76547F2B1801}"/>
    </customSheetView>
  </customSheetViews>
  <phoneticPr fontId="206" type="noConversion"/>
  <printOptions horizontalCentered="1" verticalCentered="1"/>
  <pageMargins left="0" right="0" top="0" bottom="0" header="0.31496062992125984" footer="0.31496062992125984"/>
  <pageSetup paperSize="9" scale="10" orientation="landscape" r:id="rId2"/>
  <rowBreaks count="1" manualBreakCount="1">
    <brk id="64" max="238" man="1"/>
  </rowBreaks>
  <colBreaks count="1" manualBreakCount="1">
    <brk id="28" max="13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C237"/>
  <sheetViews>
    <sheetView topLeftCell="A2" zoomScale="80" zoomScaleNormal="80" zoomScaleSheetLayoutView="100" workbookViewId="0">
      <selection activeCell="A2" sqref="A1:L47"/>
    </sheetView>
  </sheetViews>
  <sheetFormatPr defaultRowHeight="15"/>
  <cols>
    <col min="1" max="1" width="17.7109375" style="297" customWidth="1"/>
    <col min="2" max="2" width="50.140625" customWidth="1"/>
    <col min="3" max="3" width="12.42578125" customWidth="1"/>
    <col min="4" max="4" width="17.28515625" customWidth="1"/>
    <col min="5" max="5" width="66.42578125" style="298" customWidth="1"/>
    <col min="6" max="6" width="13.28515625" customWidth="1"/>
    <col min="7" max="7" width="7.7109375" customWidth="1"/>
    <col min="8" max="8" width="12.85546875" style="298" customWidth="1"/>
    <col min="9" max="9" width="14" customWidth="1"/>
    <col min="10" max="10" width="55.5703125" customWidth="1"/>
    <col min="11" max="11" width="10.28515625" style="298" customWidth="1"/>
    <col min="12" max="12" width="11.42578125" customWidth="1"/>
  </cols>
  <sheetData>
    <row r="1" spans="1:174" ht="48" thickBot="1">
      <c r="A1" s="623" t="s">
        <v>171</v>
      </c>
      <c r="B1" s="623" t="s">
        <v>172</v>
      </c>
      <c r="C1" s="623" t="s">
        <v>199</v>
      </c>
      <c r="D1" s="623" t="s">
        <v>200</v>
      </c>
      <c r="E1" s="623" t="s">
        <v>201</v>
      </c>
      <c r="F1" s="623" t="s">
        <v>202</v>
      </c>
      <c r="G1" s="624" t="s">
        <v>203</v>
      </c>
      <c r="H1" s="624" t="s">
        <v>204</v>
      </c>
      <c r="I1" s="625" t="s">
        <v>205</v>
      </c>
      <c r="J1" s="625" t="s">
        <v>206</v>
      </c>
      <c r="K1" s="625" t="s">
        <v>207</v>
      </c>
      <c r="L1" s="625" t="s">
        <v>208</v>
      </c>
      <c r="M1" s="2"/>
    </row>
    <row r="2" spans="1:174" s="279" customFormat="1">
      <c r="A2" s="732" t="s">
        <v>518</v>
      </c>
      <c r="B2" s="733" t="s">
        <v>516</v>
      </c>
      <c r="C2" s="716" t="s">
        <v>769</v>
      </c>
      <c r="D2" s="716" t="s">
        <v>835</v>
      </c>
      <c r="E2" s="717" t="s">
        <v>836</v>
      </c>
      <c r="F2" s="718" t="s">
        <v>699</v>
      </c>
      <c r="G2" s="718" t="s">
        <v>699</v>
      </c>
      <c r="H2" s="716" t="s">
        <v>880</v>
      </c>
      <c r="I2" s="716" t="s">
        <v>881</v>
      </c>
      <c r="J2" s="716" t="s">
        <v>882</v>
      </c>
      <c r="K2" s="719">
        <v>3550308</v>
      </c>
      <c r="L2" s="720">
        <v>238.09</v>
      </c>
      <c r="M2" s="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</row>
    <row r="3" spans="1:174" s="279" customFormat="1">
      <c r="A3" s="506" t="s">
        <v>518</v>
      </c>
      <c r="B3" s="693" t="s">
        <v>516</v>
      </c>
      <c r="C3" s="382" t="s">
        <v>769</v>
      </c>
      <c r="D3" s="382" t="s">
        <v>765</v>
      </c>
      <c r="E3" s="394" t="s">
        <v>778</v>
      </c>
      <c r="F3" s="395" t="s">
        <v>699</v>
      </c>
      <c r="G3" s="395" t="s">
        <v>655</v>
      </c>
      <c r="H3" s="382" t="s">
        <v>655</v>
      </c>
      <c r="I3" s="382" t="s">
        <v>889</v>
      </c>
      <c r="J3" s="382" t="s">
        <v>655</v>
      </c>
      <c r="K3" s="386">
        <v>2611606</v>
      </c>
      <c r="L3" s="606">
        <v>4868.7</v>
      </c>
      <c r="M3" s="2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</row>
    <row r="4" spans="1:174" s="279" customFormat="1">
      <c r="A4" s="506" t="s">
        <v>518</v>
      </c>
      <c r="B4" s="693" t="s">
        <v>516</v>
      </c>
      <c r="C4" s="382" t="s">
        <v>769</v>
      </c>
      <c r="D4" s="382" t="s">
        <v>750</v>
      </c>
      <c r="E4" s="394" t="s">
        <v>770</v>
      </c>
      <c r="F4" s="395" t="s">
        <v>698</v>
      </c>
      <c r="G4" s="395" t="s">
        <v>699</v>
      </c>
      <c r="H4" s="382" t="s">
        <v>890</v>
      </c>
      <c r="I4" s="382" t="s">
        <v>891</v>
      </c>
      <c r="J4" s="382" t="s">
        <v>892</v>
      </c>
      <c r="K4" s="386">
        <v>2610707</v>
      </c>
      <c r="L4" s="696">
        <v>18920.27</v>
      </c>
      <c r="M4" s="2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</row>
    <row r="5" spans="1:174" s="279" customFormat="1">
      <c r="A5" s="506" t="s">
        <v>518</v>
      </c>
      <c r="B5" s="693" t="s">
        <v>516</v>
      </c>
      <c r="C5" s="382" t="s">
        <v>811</v>
      </c>
      <c r="D5" s="382" t="s">
        <v>893</v>
      </c>
      <c r="E5" s="394" t="s">
        <v>894</v>
      </c>
      <c r="F5" s="395" t="s">
        <v>698</v>
      </c>
      <c r="G5" s="395" t="s">
        <v>699</v>
      </c>
      <c r="H5" s="382" t="s">
        <v>895</v>
      </c>
      <c r="I5" s="382" t="s">
        <v>896</v>
      </c>
      <c r="J5" s="382" t="s">
        <v>897</v>
      </c>
      <c r="K5" s="386">
        <v>2602902</v>
      </c>
      <c r="L5" s="606">
        <v>343.84</v>
      </c>
      <c r="M5" s="2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</row>
    <row r="6" spans="1:174" s="279" customFormat="1">
      <c r="A6" s="506" t="s">
        <v>518</v>
      </c>
      <c r="B6" s="693" t="s">
        <v>516</v>
      </c>
      <c r="C6" s="382" t="s">
        <v>811</v>
      </c>
      <c r="D6" s="382" t="s">
        <v>856</v>
      </c>
      <c r="E6" s="394" t="s">
        <v>857</v>
      </c>
      <c r="F6" s="395" t="s">
        <v>698</v>
      </c>
      <c r="G6" s="395" t="s">
        <v>699</v>
      </c>
      <c r="H6" s="382" t="s">
        <v>898</v>
      </c>
      <c r="I6" s="382" t="s">
        <v>896</v>
      </c>
      <c r="J6" s="382" t="s">
        <v>899</v>
      </c>
      <c r="K6" s="386">
        <v>2607901</v>
      </c>
      <c r="L6" s="606">
        <v>665.17</v>
      </c>
      <c r="M6" s="2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</row>
    <row r="7" spans="1:174" s="279" customFormat="1">
      <c r="A7" s="506" t="s">
        <v>518</v>
      </c>
      <c r="B7" s="693" t="s">
        <v>516</v>
      </c>
      <c r="C7" s="382" t="s">
        <v>811</v>
      </c>
      <c r="D7" s="382" t="s">
        <v>854</v>
      </c>
      <c r="E7" s="394" t="s">
        <v>855</v>
      </c>
      <c r="F7" s="395" t="s">
        <v>698</v>
      </c>
      <c r="G7" s="395" t="s">
        <v>699</v>
      </c>
      <c r="H7" s="382" t="s">
        <v>900</v>
      </c>
      <c r="I7" s="382" t="s">
        <v>896</v>
      </c>
      <c r="J7" s="382" t="s">
        <v>901</v>
      </c>
      <c r="K7" s="386">
        <v>2611606</v>
      </c>
      <c r="L7" s="606">
        <v>966</v>
      </c>
      <c r="M7" s="2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</row>
    <row r="8" spans="1:174" s="279" customFormat="1">
      <c r="A8" s="506" t="s">
        <v>518</v>
      </c>
      <c r="B8" s="693" t="s">
        <v>516</v>
      </c>
      <c r="C8" s="382" t="s">
        <v>811</v>
      </c>
      <c r="D8" s="382" t="s">
        <v>902</v>
      </c>
      <c r="E8" s="394" t="s">
        <v>903</v>
      </c>
      <c r="F8" s="395" t="s">
        <v>698</v>
      </c>
      <c r="G8" s="395" t="s">
        <v>699</v>
      </c>
      <c r="H8" s="382" t="s">
        <v>904</v>
      </c>
      <c r="I8" s="382" t="s">
        <v>905</v>
      </c>
      <c r="J8" s="382" t="s">
        <v>906</v>
      </c>
      <c r="K8" s="386">
        <v>2600104</v>
      </c>
      <c r="L8" s="606">
        <v>1239</v>
      </c>
      <c r="M8" s="2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</row>
    <row r="9" spans="1:174" s="279" customFormat="1">
      <c r="A9" s="506" t="s">
        <v>518</v>
      </c>
      <c r="B9" s="693" t="s">
        <v>516</v>
      </c>
      <c r="C9" s="382" t="s">
        <v>811</v>
      </c>
      <c r="D9" s="382" t="s">
        <v>854</v>
      </c>
      <c r="E9" s="394" t="s">
        <v>907</v>
      </c>
      <c r="F9" s="395" t="s">
        <v>698</v>
      </c>
      <c r="G9" s="395" t="s">
        <v>699</v>
      </c>
      <c r="H9" s="382" t="s">
        <v>908</v>
      </c>
      <c r="I9" s="382" t="s">
        <v>909</v>
      </c>
      <c r="J9" s="382" t="s">
        <v>910</v>
      </c>
      <c r="K9" s="386">
        <v>3550308</v>
      </c>
      <c r="L9" s="606">
        <v>638.75</v>
      </c>
      <c r="M9" s="2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</row>
    <row r="10" spans="1:174" s="279" customFormat="1">
      <c r="A10" s="506" t="s">
        <v>518</v>
      </c>
      <c r="B10" s="693" t="s">
        <v>516</v>
      </c>
      <c r="C10" s="382" t="s">
        <v>811</v>
      </c>
      <c r="D10" s="382" t="s">
        <v>911</v>
      </c>
      <c r="E10" s="394" t="s">
        <v>912</v>
      </c>
      <c r="F10" s="395" t="s">
        <v>698</v>
      </c>
      <c r="G10" s="395" t="s">
        <v>699</v>
      </c>
      <c r="H10" s="382" t="s">
        <v>913</v>
      </c>
      <c r="I10" s="382" t="s">
        <v>914</v>
      </c>
      <c r="J10" s="382" t="s">
        <v>915</v>
      </c>
      <c r="K10" s="386">
        <v>2611606</v>
      </c>
      <c r="L10" s="606">
        <v>873.81</v>
      </c>
      <c r="M10" s="2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</row>
    <row r="11" spans="1:174" s="279" customFormat="1">
      <c r="A11" s="506" t="s">
        <v>518</v>
      </c>
      <c r="B11" s="693" t="s">
        <v>516</v>
      </c>
      <c r="C11" s="382" t="s">
        <v>811</v>
      </c>
      <c r="D11" s="382" t="s">
        <v>916</v>
      </c>
      <c r="E11" s="394" t="s">
        <v>917</v>
      </c>
      <c r="F11" s="395" t="s">
        <v>698</v>
      </c>
      <c r="G11" s="395" t="s">
        <v>699</v>
      </c>
      <c r="H11" s="382" t="s">
        <v>918</v>
      </c>
      <c r="I11" s="382" t="s">
        <v>914</v>
      </c>
      <c r="J11" s="382" t="s">
        <v>919</v>
      </c>
      <c r="K11" s="386">
        <v>2611606</v>
      </c>
      <c r="L11" s="606">
        <v>802.35</v>
      </c>
      <c r="M11" s="2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</row>
    <row r="12" spans="1:174" s="279" customFormat="1">
      <c r="A12" s="506" t="s">
        <v>518</v>
      </c>
      <c r="B12" s="693" t="s">
        <v>516</v>
      </c>
      <c r="C12" s="382" t="s">
        <v>811</v>
      </c>
      <c r="D12" s="382" t="s">
        <v>920</v>
      </c>
      <c r="E12" s="394" t="s">
        <v>921</v>
      </c>
      <c r="F12" s="395" t="s">
        <v>698</v>
      </c>
      <c r="G12" s="395" t="s">
        <v>699</v>
      </c>
      <c r="H12" s="382" t="s">
        <v>922</v>
      </c>
      <c r="I12" s="382" t="s">
        <v>914</v>
      </c>
      <c r="J12" s="382" t="s">
        <v>923</v>
      </c>
      <c r="K12" s="386">
        <v>2610707</v>
      </c>
      <c r="L12" s="606">
        <v>327.85</v>
      </c>
      <c r="M12" s="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</row>
    <row r="13" spans="1:174" s="279" customFormat="1">
      <c r="A13" s="506" t="s">
        <v>518</v>
      </c>
      <c r="B13" s="693" t="s">
        <v>516</v>
      </c>
      <c r="C13" s="382" t="s">
        <v>811</v>
      </c>
      <c r="D13" s="382" t="s">
        <v>924</v>
      </c>
      <c r="E13" s="394" t="s">
        <v>925</v>
      </c>
      <c r="F13" s="395" t="s">
        <v>698</v>
      </c>
      <c r="G13" s="395" t="s">
        <v>699</v>
      </c>
      <c r="H13" s="382" t="s">
        <v>926</v>
      </c>
      <c r="I13" s="382" t="s">
        <v>914</v>
      </c>
      <c r="J13" s="382" t="s">
        <v>927</v>
      </c>
      <c r="K13" s="386">
        <v>2611606</v>
      </c>
      <c r="L13" s="606">
        <v>2016</v>
      </c>
      <c r="M13" s="2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</row>
    <row r="14" spans="1:174" s="279" customFormat="1">
      <c r="A14" s="506" t="s">
        <v>518</v>
      </c>
      <c r="B14" s="693" t="s">
        <v>516</v>
      </c>
      <c r="C14" s="382" t="s">
        <v>811</v>
      </c>
      <c r="D14" s="382" t="s">
        <v>840</v>
      </c>
      <c r="E14" s="394" t="s">
        <v>928</v>
      </c>
      <c r="F14" s="395" t="s">
        <v>698</v>
      </c>
      <c r="G14" s="395" t="s">
        <v>699</v>
      </c>
      <c r="H14" s="382" t="s">
        <v>929</v>
      </c>
      <c r="I14" s="382" t="s">
        <v>914</v>
      </c>
      <c r="J14" s="382" t="s">
        <v>930</v>
      </c>
      <c r="K14" s="386">
        <v>2611606</v>
      </c>
      <c r="L14" s="606">
        <v>309.60000000000002</v>
      </c>
      <c r="M14" s="2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</row>
    <row r="15" spans="1:174" s="279" customFormat="1">
      <c r="A15" s="506" t="s">
        <v>518</v>
      </c>
      <c r="B15" s="693" t="s">
        <v>516</v>
      </c>
      <c r="C15" s="382" t="s">
        <v>811</v>
      </c>
      <c r="D15" s="382" t="s">
        <v>856</v>
      </c>
      <c r="E15" s="394" t="s">
        <v>857</v>
      </c>
      <c r="F15" s="395" t="s">
        <v>698</v>
      </c>
      <c r="G15" s="395" t="s">
        <v>699</v>
      </c>
      <c r="H15" s="382" t="s">
        <v>931</v>
      </c>
      <c r="I15" s="382" t="s">
        <v>914</v>
      </c>
      <c r="J15" s="382" t="s">
        <v>932</v>
      </c>
      <c r="K15" s="386">
        <v>2607907</v>
      </c>
      <c r="L15" s="606">
        <v>320</v>
      </c>
      <c r="M15" s="2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</row>
    <row r="16" spans="1:174" s="279" customFormat="1">
      <c r="A16" s="506" t="s">
        <v>518</v>
      </c>
      <c r="B16" s="693" t="s">
        <v>516</v>
      </c>
      <c r="C16" s="382" t="s">
        <v>151</v>
      </c>
      <c r="D16" s="382" t="s">
        <v>902</v>
      </c>
      <c r="E16" s="394" t="s">
        <v>903</v>
      </c>
      <c r="F16" s="395" t="s">
        <v>698</v>
      </c>
      <c r="G16" s="395" t="s">
        <v>699</v>
      </c>
      <c r="H16" s="382" t="s">
        <v>933</v>
      </c>
      <c r="I16" s="382" t="s">
        <v>934</v>
      </c>
      <c r="J16" s="382" t="s">
        <v>935</v>
      </c>
      <c r="K16" s="386">
        <v>2600104</v>
      </c>
      <c r="L16" s="606">
        <v>522.70000000000005</v>
      </c>
      <c r="M16" s="2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</row>
    <row r="17" spans="1:174" s="279" customFormat="1">
      <c r="A17" s="506" t="s">
        <v>518</v>
      </c>
      <c r="B17" s="693" t="s">
        <v>516</v>
      </c>
      <c r="C17" s="382" t="s">
        <v>151</v>
      </c>
      <c r="D17" s="382" t="s">
        <v>854</v>
      </c>
      <c r="E17" s="394" t="s">
        <v>855</v>
      </c>
      <c r="F17" s="395" t="s">
        <v>698</v>
      </c>
      <c r="G17" s="395" t="s">
        <v>699</v>
      </c>
      <c r="H17" s="382" t="s">
        <v>936</v>
      </c>
      <c r="I17" s="382" t="s">
        <v>937</v>
      </c>
      <c r="J17" s="382" t="s">
        <v>938</v>
      </c>
      <c r="K17" s="386">
        <v>2611606</v>
      </c>
      <c r="L17" s="606">
        <v>333</v>
      </c>
      <c r="M17" s="2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</row>
    <row r="18" spans="1:174" s="279" customFormat="1">
      <c r="A18" s="506" t="s">
        <v>518</v>
      </c>
      <c r="B18" s="693" t="s">
        <v>516</v>
      </c>
      <c r="C18" s="382" t="s">
        <v>151</v>
      </c>
      <c r="D18" s="382" t="s">
        <v>920</v>
      </c>
      <c r="E18" s="394" t="s">
        <v>921</v>
      </c>
      <c r="F18" s="395" t="s">
        <v>698</v>
      </c>
      <c r="G18" s="395" t="s">
        <v>699</v>
      </c>
      <c r="H18" s="382" t="s">
        <v>939</v>
      </c>
      <c r="I18" s="382" t="s">
        <v>937</v>
      </c>
      <c r="J18" s="382" t="s">
        <v>940</v>
      </c>
      <c r="K18" s="386">
        <v>2610707</v>
      </c>
      <c r="L18" s="606">
        <v>1990.5</v>
      </c>
      <c r="M18" s="2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</row>
    <row r="19" spans="1:174" s="279" customFormat="1">
      <c r="A19" s="506" t="s">
        <v>518</v>
      </c>
      <c r="B19" s="693" t="s">
        <v>516</v>
      </c>
      <c r="C19" s="382" t="s">
        <v>151</v>
      </c>
      <c r="D19" s="382" t="s">
        <v>856</v>
      </c>
      <c r="E19" s="394" t="s">
        <v>857</v>
      </c>
      <c r="F19" s="395" t="s">
        <v>698</v>
      </c>
      <c r="G19" s="395" t="s">
        <v>699</v>
      </c>
      <c r="H19" s="382" t="s">
        <v>941</v>
      </c>
      <c r="I19" s="382" t="s">
        <v>937</v>
      </c>
      <c r="J19" s="382" t="s">
        <v>942</v>
      </c>
      <c r="K19" s="386">
        <v>2607901</v>
      </c>
      <c r="L19" s="606">
        <v>739.2</v>
      </c>
      <c r="M19" s="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</row>
    <row r="20" spans="1:174" s="279" customFormat="1">
      <c r="A20" s="506" t="s">
        <v>518</v>
      </c>
      <c r="B20" s="693" t="s">
        <v>516</v>
      </c>
      <c r="C20" s="382" t="s">
        <v>153</v>
      </c>
      <c r="D20" s="382" t="s">
        <v>858</v>
      </c>
      <c r="E20" s="394" t="s">
        <v>859</v>
      </c>
      <c r="F20" s="395" t="s">
        <v>698</v>
      </c>
      <c r="G20" s="395" t="s">
        <v>699</v>
      </c>
      <c r="H20" s="382" t="s">
        <v>943</v>
      </c>
      <c r="I20" s="382" t="s">
        <v>896</v>
      </c>
      <c r="J20" s="382" t="s">
        <v>944</v>
      </c>
      <c r="K20" s="386">
        <v>2607901</v>
      </c>
      <c r="L20" s="606">
        <v>1648.9</v>
      </c>
      <c r="M20" s="2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</row>
    <row r="21" spans="1:174" s="279" customFormat="1">
      <c r="A21" s="506" t="s">
        <v>518</v>
      </c>
      <c r="B21" s="693" t="s">
        <v>516</v>
      </c>
      <c r="C21" s="382" t="s">
        <v>153</v>
      </c>
      <c r="D21" s="382" t="s">
        <v>945</v>
      </c>
      <c r="E21" s="394" t="s">
        <v>946</v>
      </c>
      <c r="F21" s="395" t="s">
        <v>698</v>
      </c>
      <c r="G21" s="395" t="s">
        <v>699</v>
      </c>
      <c r="H21" s="382" t="s">
        <v>947</v>
      </c>
      <c r="I21" s="382" t="s">
        <v>889</v>
      </c>
      <c r="J21" s="382" t="s">
        <v>948</v>
      </c>
      <c r="K21" s="386">
        <v>2611606</v>
      </c>
      <c r="L21" s="606">
        <v>2180.6799999999998</v>
      </c>
      <c r="M21" s="2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</row>
    <row r="22" spans="1:174" s="279" customFormat="1">
      <c r="A22" s="506" t="s">
        <v>518</v>
      </c>
      <c r="B22" s="693" t="s">
        <v>516</v>
      </c>
      <c r="C22" s="382" t="s">
        <v>779</v>
      </c>
      <c r="D22" s="382" t="s">
        <v>858</v>
      </c>
      <c r="E22" s="394" t="s">
        <v>859</v>
      </c>
      <c r="F22" s="395" t="s">
        <v>698</v>
      </c>
      <c r="G22" s="395" t="s">
        <v>699</v>
      </c>
      <c r="H22" s="382" t="s">
        <v>949</v>
      </c>
      <c r="I22" s="382" t="s">
        <v>905</v>
      </c>
      <c r="J22" s="382" t="s">
        <v>950</v>
      </c>
      <c r="K22" s="386">
        <v>2607901</v>
      </c>
      <c r="L22" s="606">
        <v>426.7</v>
      </c>
      <c r="M22" s="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</row>
    <row r="23" spans="1:174" s="279" customFormat="1">
      <c r="A23" s="506" t="s">
        <v>518</v>
      </c>
      <c r="B23" s="693" t="s">
        <v>516</v>
      </c>
      <c r="C23" s="382" t="s">
        <v>779</v>
      </c>
      <c r="D23" s="382" t="s">
        <v>951</v>
      </c>
      <c r="E23" s="394" t="s">
        <v>878</v>
      </c>
      <c r="F23" s="395" t="s">
        <v>698</v>
      </c>
      <c r="G23" s="395" t="s">
        <v>699</v>
      </c>
      <c r="H23" s="382" t="s">
        <v>877</v>
      </c>
      <c r="I23" s="382" t="s">
        <v>889</v>
      </c>
      <c r="J23" s="382" t="s">
        <v>952</v>
      </c>
      <c r="K23" s="386">
        <v>2607901</v>
      </c>
      <c r="L23" s="606">
        <v>95.6</v>
      </c>
      <c r="M23" s="2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</row>
    <row r="24" spans="1:174" s="279" customFormat="1">
      <c r="A24" s="506" t="s">
        <v>518</v>
      </c>
      <c r="B24" s="693" t="s">
        <v>516</v>
      </c>
      <c r="C24" s="382" t="s">
        <v>779</v>
      </c>
      <c r="D24" s="382" t="s">
        <v>945</v>
      </c>
      <c r="E24" s="394" t="s">
        <v>946</v>
      </c>
      <c r="F24" s="395" t="s">
        <v>698</v>
      </c>
      <c r="G24" s="395" t="s">
        <v>699</v>
      </c>
      <c r="H24" s="382" t="s">
        <v>953</v>
      </c>
      <c r="I24" s="382" t="s">
        <v>867</v>
      </c>
      <c r="J24" s="382" t="s">
        <v>954</v>
      </c>
      <c r="K24" s="386">
        <v>2611606</v>
      </c>
      <c r="L24" s="606">
        <v>432.14</v>
      </c>
      <c r="M24" s="2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</row>
    <row r="25" spans="1:174" s="279" customFormat="1">
      <c r="A25" s="506" t="s">
        <v>518</v>
      </c>
      <c r="B25" s="693" t="s">
        <v>516</v>
      </c>
      <c r="C25" s="382" t="s">
        <v>148</v>
      </c>
      <c r="D25" s="382" t="s">
        <v>812</v>
      </c>
      <c r="E25" s="394" t="s">
        <v>813</v>
      </c>
      <c r="F25" s="395" t="s">
        <v>699</v>
      </c>
      <c r="G25" s="395" t="s">
        <v>699</v>
      </c>
      <c r="H25" s="382" t="s">
        <v>955</v>
      </c>
      <c r="I25" s="382" t="s">
        <v>896</v>
      </c>
      <c r="J25" s="382" t="s">
        <v>956</v>
      </c>
      <c r="K25" s="386">
        <v>3550308</v>
      </c>
      <c r="L25" s="606">
        <v>3000</v>
      </c>
      <c r="M25" s="2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</row>
    <row r="26" spans="1:174" s="279" customFormat="1">
      <c r="A26" s="506" t="s">
        <v>518</v>
      </c>
      <c r="B26" s="693" t="s">
        <v>516</v>
      </c>
      <c r="C26" s="382" t="s">
        <v>148</v>
      </c>
      <c r="D26" s="382" t="s">
        <v>957</v>
      </c>
      <c r="E26" s="394" t="s">
        <v>780</v>
      </c>
      <c r="F26" s="395" t="s">
        <v>698</v>
      </c>
      <c r="G26" s="395" t="s">
        <v>699</v>
      </c>
      <c r="H26" s="382" t="s">
        <v>958</v>
      </c>
      <c r="I26" s="382" t="s">
        <v>896</v>
      </c>
      <c r="J26" s="382" t="s">
        <v>959</v>
      </c>
      <c r="K26" s="386">
        <v>2611606</v>
      </c>
      <c r="L26" s="606">
        <v>156.54</v>
      </c>
      <c r="M26" s="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</row>
    <row r="27" spans="1:174" s="279" customFormat="1">
      <c r="A27" s="506" t="s">
        <v>518</v>
      </c>
      <c r="B27" s="693" t="s">
        <v>516</v>
      </c>
      <c r="C27" s="382" t="s">
        <v>148</v>
      </c>
      <c r="D27" s="382" t="s">
        <v>781</v>
      </c>
      <c r="E27" s="394" t="s">
        <v>780</v>
      </c>
      <c r="F27" s="395" t="s">
        <v>698</v>
      </c>
      <c r="G27" s="395" t="s">
        <v>699</v>
      </c>
      <c r="H27" s="382" t="s">
        <v>960</v>
      </c>
      <c r="I27" s="382" t="s">
        <v>961</v>
      </c>
      <c r="J27" s="382" t="s">
        <v>962</v>
      </c>
      <c r="K27" s="386">
        <v>2611606</v>
      </c>
      <c r="L27" s="606">
        <v>201.52</v>
      </c>
      <c r="M27" s="2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</row>
    <row r="28" spans="1:174" s="279" customFormat="1">
      <c r="A28" s="506" t="s">
        <v>518</v>
      </c>
      <c r="B28" s="693" t="s">
        <v>516</v>
      </c>
      <c r="C28" s="382" t="s">
        <v>148</v>
      </c>
      <c r="D28" s="382" t="s">
        <v>957</v>
      </c>
      <c r="E28" s="394" t="s">
        <v>780</v>
      </c>
      <c r="F28" s="395" t="s">
        <v>698</v>
      </c>
      <c r="G28" s="395" t="s">
        <v>699</v>
      </c>
      <c r="H28" s="382" t="s">
        <v>963</v>
      </c>
      <c r="I28" s="382" t="s">
        <v>964</v>
      </c>
      <c r="J28" s="382" t="s">
        <v>965</v>
      </c>
      <c r="K28" s="386">
        <v>2611606</v>
      </c>
      <c r="L28" s="606">
        <v>331.24</v>
      </c>
      <c r="M28" s="2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</row>
    <row r="29" spans="1:174" s="279" customFormat="1">
      <c r="A29" s="506" t="s">
        <v>518</v>
      </c>
      <c r="B29" s="693" t="s">
        <v>516</v>
      </c>
      <c r="C29" s="382" t="s">
        <v>148</v>
      </c>
      <c r="D29" s="382" t="s">
        <v>781</v>
      </c>
      <c r="E29" s="394" t="s">
        <v>780</v>
      </c>
      <c r="F29" s="395" t="s">
        <v>698</v>
      </c>
      <c r="G29" s="395" t="s">
        <v>699</v>
      </c>
      <c r="H29" s="382" t="s">
        <v>966</v>
      </c>
      <c r="I29" s="382" t="s">
        <v>967</v>
      </c>
      <c r="J29" s="382" t="s">
        <v>968</v>
      </c>
      <c r="K29" s="386">
        <v>2611606</v>
      </c>
      <c r="L29" s="606">
        <v>236.81</v>
      </c>
      <c r="M29" s="2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</row>
    <row r="30" spans="1:174" s="279" customFormat="1">
      <c r="A30" s="506" t="s">
        <v>518</v>
      </c>
      <c r="B30" s="693" t="s">
        <v>516</v>
      </c>
      <c r="C30" s="382" t="s">
        <v>148</v>
      </c>
      <c r="D30" s="382" t="s">
        <v>957</v>
      </c>
      <c r="E30" s="394" t="s">
        <v>780</v>
      </c>
      <c r="F30" s="395" t="s">
        <v>698</v>
      </c>
      <c r="G30" s="395" t="s">
        <v>699</v>
      </c>
      <c r="H30" s="382" t="s">
        <v>969</v>
      </c>
      <c r="I30" s="382" t="s">
        <v>970</v>
      </c>
      <c r="J30" s="382" t="s">
        <v>971</v>
      </c>
      <c r="K30" s="386">
        <v>2611606</v>
      </c>
      <c r="L30" s="606">
        <v>248.92</v>
      </c>
      <c r="M30" s="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</row>
    <row r="31" spans="1:174" s="279" customFormat="1">
      <c r="A31" s="506" t="s">
        <v>518</v>
      </c>
      <c r="B31" s="693" t="s">
        <v>516</v>
      </c>
      <c r="C31" s="382" t="s">
        <v>148</v>
      </c>
      <c r="D31" s="382" t="s">
        <v>781</v>
      </c>
      <c r="E31" s="394" t="s">
        <v>780</v>
      </c>
      <c r="F31" s="395" t="s">
        <v>698</v>
      </c>
      <c r="G31" s="395" t="s">
        <v>699</v>
      </c>
      <c r="H31" s="382" t="s">
        <v>972</v>
      </c>
      <c r="I31" s="382" t="s">
        <v>914</v>
      </c>
      <c r="J31" s="382" t="s">
        <v>973</v>
      </c>
      <c r="K31" s="386">
        <v>2611606</v>
      </c>
      <c r="L31" s="606">
        <v>248.15</v>
      </c>
      <c r="M31" s="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</row>
    <row r="32" spans="1:174" s="279" customFormat="1">
      <c r="A32" s="506" t="s">
        <v>518</v>
      </c>
      <c r="B32" s="693" t="s">
        <v>516</v>
      </c>
      <c r="C32" s="382" t="s">
        <v>154</v>
      </c>
      <c r="D32" s="382" t="s">
        <v>974</v>
      </c>
      <c r="E32" s="394" t="s">
        <v>975</v>
      </c>
      <c r="F32" s="395" t="s">
        <v>698</v>
      </c>
      <c r="G32" s="395" t="s">
        <v>699</v>
      </c>
      <c r="H32" s="382" t="s">
        <v>976</v>
      </c>
      <c r="I32" s="382" t="s">
        <v>881</v>
      </c>
      <c r="J32" s="382" t="s">
        <v>977</v>
      </c>
      <c r="K32" s="386">
        <v>2611606</v>
      </c>
      <c r="L32" s="606">
        <v>534.76</v>
      </c>
      <c r="M32" s="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</row>
    <row r="33" spans="1:174" s="279" customFormat="1" ht="16.5" customHeight="1">
      <c r="A33" s="506" t="s">
        <v>518</v>
      </c>
      <c r="B33" s="693" t="s">
        <v>516</v>
      </c>
      <c r="C33" s="382" t="s">
        <v>786</v>
      </c>
      <c r="D33" s="382" t="s">
        <v>631</v>
      </c>
      <c r="E33" s="394" t="s">
        <v>787</v>
      </c>
      <c r="F33" s="394" t="s">
        <v>699</v>
      </c>
      <c r="G33" s="395" t="s">
        <v>699</v>
      </c>
      <c r="H33" s="382" t="s">
        <v>978</v>
      </c>
      <c r="I33" s="382" t="s">
        <v>979</v>
      </c>
      <c r="J33" s="382" t="s">
        <v>655</v>
      </c>
      <c r="K33" s="386">
        <v>2611606</v>
      </c>
      <c r="L33" s="606">
        <v>1485.22</v>
      </c>
      <c r="M33" s="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</row>
    <row r="34" spans="1:174" s="281" customFormat="1">
      <c r="A34" s="506" t="s">
        <v>518</v>
      </c>
      <c r="B34" s="693" t="s">
        <v>516</v>
      </c>
      <c r="C34" s="382" t="s">
        <v>771</v>
      </c>
      <c r="D34" s="382" t="s">
        <v>785</v>
      </c>
      <c r="E34" s="394" t="s">
        <v>841</v>
      </c>
      <c r="F34" s="394" t="s">
        <v>699</v>
      </c>
      <c r="G34" s="395" t="s">
        <v>699</v>
      </c>
      <c r="H34" s="382" t="s">
        <v>980</v>
      </c>
      <c r="I34" s="382" t="s">
        <v>891</v>
      </c>
      <c r="J34" s="382" t="s">
        <v>655</v>
      </c>
      <c r="K34" s="386">
        <v>2627408</v>
      </c>
      <c r="L34" s="606">
        <v>3990.34</v>
      </c>
      <c r="M34" s="380"/>
      <c r="N34" s="379"/>
      <c r="O34" s="379"/>
      <c r="P34" s="379"/>
      <c r="Q34" s="379"/>
      <c r="R34" s="379"/>
      <c r="S34" s="379"/>
      <c r="T34" s="379"/>
      <c r="U34" s="379"/>
      <c r="V34" s="379"/>
      <c r="W34" s="379"/>
      <c r="X34" s="379"/>
      <c r="Y34" s="379"/>
      <c r="Z34" s="379"/>
      <c r="AA34" s="379"/>
      <c r="AB34" s="379"/>
      <c r="AC34" s="379"/>
      <c r="AD34" s="379"/>
      <c r="AE34" s="379"/>
      <c r="AF34" s="379"/>
      <c r="AG34" s="379"/>
      <c r="AH34" s="379"/>
      <c r="AI34" s="379"/>
      <c r="AJ34" s="379"/>
      <c r="AK34" s="379"/>
      <c r="AL34" s="379"/>
      <c r="AM34" s="379"/>
      <c r="AN34" s="379"/>
      <c r="AO34" s="379"/>
      <c r="AP34" s="379"/>
      <c r="AQ34" s="379"/>
      <c r="AR34" s="379"/>
      <c r="AS34" s="379"/>
      <c r="AT34" s="379"/>
      <c r="AU34" s="379"/>
      <c r="AV34" s="379"/>
      <c r="AW34" s="379"/>
      <c r="AX34" s="379"/>
      <c r="AY34" s="379"/>
      <c r="AZ34" s="379"/>
      <c r="BA34" s="379"/>
      <c r="BB34" s="379"/>
      <c r="BC34" s="379"/>
      <c r="BD34" s="379"/>
      <c r="BE34" s="379"/>
      <c r="BF34" s="379"/>
      <c r="BG34" s="379"/>
      <c r="BH34" s="379"/>
      <c r="BI34" s="379"/>
      <c r="BJ34" s="379"/>
      <c r="BK34" s="379"/>
      <c r="BL34" s="379"/>
      <c r="BM34" s="379"/>
      <c r="BN34" s="379"/>
      <c r="BO34" s="379"/>
      <c r="BP34" s="379"/>
      <c r="BQ34" s="379"/>
      <c r="BR34" s="379"/>
      <c r="BS34" s="379"/>
      <c r="BT34" s="379"/>
      <c r="BU34" s="379"/>
      <c r="BV34" s="379"/>
      <c r="BW34" s="379"/>
      <c r="BX34" s="379"/>
      <c r="BY34" s="379"/>
      <c r="BZ34" s="379"/>
      <c r="CA34" s="379"/>
      <c r="CB34" s="379"/>
      <c r="CC34" s="379"/>
      <c r="CD34" s="379"/>
      <c r="CE34" s="379"/>
      <c r="CF34" s="379"/>
      <c r="CG34" s="379"/>
      <c r="CH34" s="379"/>
      <c r="CI34" s="379"/>
      <c r="CJ34" s="379"/>
      <c r="CK34" s="379"/>
      <c r="CL34" s="379"/>
      <c r="CM34" s="379"/>
      <c r="CN34" s="379"/>
      <c r="CO34" s="379"/>
      <c r="CP34" s="379"/>
      <c r="CQ34" s="379"/>
      <c r="CR34" s="379"/>
      <c r="CS34" s="379"/>
      <c r="CT34" s="379"/>
      <c r="CU34" s="379"/>
      <c r="CV34" s="379"/>
      <c r="CW34" s="379"/>
      <c r="CX34" s="379"/>
      <c r="CY34" s="379"/>
      <c r="CZ34" s="379"/>
      <c r="DA34" s="379"/>
      <c r="DB34" s="379"/>
      <c r="DC34" s="379"/>
      <c r="DD34" s="379"/>
      <c r="DE34" s="379"/>
      <c r="DF34" s="379"/>
      <c r="DG34" s="379"/>
      <c r="DH34" s="379"/>
      <c r="DI34" s="379"/>
      <c r="DJ34" s="379"/>
      <c r="DK34" s="379"/>
      <c r="DL34" s="379"/>
      <c r="DM34" s="379"/>
      <c r="DN34" s="379"/>
      <c r="DO34" s="379"/>
      <c r="DP34" s="379"/>
      <c r="DQ34" s="379"/>
      <c r="DR34" s="379"/>
      <c r="DS34" s="379"/>
      <c r="DT34" s="379"/>
      <c r="DU34" s="379"/>
      <c r="DV34" s="379"/>
      <c r="DW34" s="379"/>
      <c r="DX34" s="379"/>
      <c r="DY34" s="379"/>
      <c r="DZ34" s="379"/>
      <c r="EA34" s="379"/>
      <c r="EB34" s="379"/>
      <c r="EC34" s="379"/>
      <c r="ED34" s="379"/>
      <c r="EE34" s="379"/>
      <c r="EF34" s="379"/>
      <c r="EG34" s="379"/>
      <c r="EH34" s="379"/>
      <c r="EI34" s="379"/>
      <c r="EJ34" s="379"/>
      <c r="EK34" s="379"/>
      <c r="EL34" s="379"/>
      <c r="EM34" s="379"/>
      <c r="EN34" s="379"/>
      <c r="EO34" s="379"/>
      <c r="EP34" s="379"/>
      <c r="EQ34" s="379"/>
      <c r="ER34" s="379"/>
      <c r="ES34" s="379"/>
      <c r="ET34" s="379"/>
      <c r="EU34" s="379"/>
      <c r="EV34" s="379"/>
      <c r="EW34" s="379"/>
      <c r="EX34" s="379"/>
      <c r="EY34" s="379"/>
      <c r="EZ34" s="379"/>
      <c r="FA34" s="379"/>
      <c r="FB34" s="379"/>
      <c r="FC34" s="379"/>
      <c r="FD34" s="379"/>
      <c r="FE34" s="379"/>
      <c r="FF34" s="379"/>
      <c r="FG34" s="379"/>
      <c r="FH34" s="379"/>
      <c r="FI34" s="379"/>
      <c r="FJ34" s="379"/>
      <c r="FK34" s="379"/>
      <c r="FL34" s="379"/>
      <c r="FM34" s="379"/>
      <c r="FN34" s="379"/>
      <c r="FO34" s="379"/>
      <c r="FP34" s="379"/>
      <c r="FQ34" s="379"/>
      <c r="FR34" s="379"/>
    </row>
    <row r="35" spans="1:174" s="281" customFormat="1">
      <c r="A35" s="506" t="s">
        <v>518</v>
      </c>
      <c r="B35" s="693" t="s">
        <v>516</v>
      </c>
      <c r="C35" s="382" t="s">
        <v>789</v>
      </c>
      <c r="D35" s="382" t="s">
        <v>543</v>
      </c>
      <c r="E35" s="394" t="s">
        <v>790</v>
      </c>
      <c r="F35" s="394" t="s">
        <v>699</v>
      </c>
      <c r="G35" s="395" t="s">
        <v>699</v>
      </c>
      <c r="H35" s="382" t="s">
        <v>981</v>
      </c>
      <c r="I35" s="382" t="s">
        <v>867</v>
      </c>
      <c r="J35" s="382" t="s">
        <v>982</v>
      </c>
      <c r="K35" s="386">
        <v>2609600</v>
      </c>
      <c r="L35" s="606">
        <v>17510.740000000002</v>
      </c>
      <c r="M35" s="380"/>
      <c r="N35" s="379"/>
      <c r="O35" s="379"/>
      <c r="P35" s="379"/>
      <c r="Q35" s="379"/>
      <c r="R35" s="379"/>
      <c r="S35" s="379"/>
      <c r="T35" s="379"/>
      <c r="U35" s="379"/>
      <c r="V35" s="379"/>
      <c r="W35" s="379"/>
      <c r="X35" s="379"/>
      <c r="Y35" s="379"/>
      <c r="Z35" s="379"/>
      <c r="AA35" s="379"/>
      <c r="AB35" s="379"/>
      <c r="AC35" s="379"/>
      <c r="AD35" s="379"/>
      <c r="AE35" s="379"/>
      <c r="AF35" s="379"/>
      <c r="AG35" s="379"/>
      <c r="AH35" s="379"/>
      <c r="AI35" s="379"/>
      <c r="AJ35" s="379"/>
      <c r="AK35" s="379"/>
      <c r="AL35" s="379"/>
      <c r="AM35" s="379"/>
      <c r="AN35" s="379"/>
      <c r="AO35" s="379"/>
      <c r="AP35" s="379"/>
      <c r="AQ35" s="379"/>
      <c r="AR35" s="379"/>
      <c r="AS35" s="379"/>
      <c r="AT35" s="379"/>
      <c r="AU35" s="379"/>
      <c r="AV35" s="379"/>
      <c r="AW35" s="379"/>
      <c r="AX35" s="379"/>
      <c r="AY35" s="379"/>
      <c r="AZ35" s="379"/>
      <c r="BA35" s="379"/>
      <c r="BB35" s="379"/>
      <c r="BC35" s="379"/>
      <c r="BD35" s="379"/>
      <c r="BE35" s="379"/>
      <c r="BF35" s="379"/>
      <c r="BG35" s="379"/>
      <c r="BH35" s="379"/>
      <c r="BI35" s="379"/>
      <c r="BJ35" s="379"/>
      <c r="BK35" s="379"/>
      <c r="BL35" s="379"/>
      <c r="BM35" s="379"/>
      <c r="BN35" s="379"/>
      <c r="BO35" s="379"/>
      <c r="BP35" s="379"/>
      <c r="BQ35" s="379"/>
      <c r="BR35" s="379"/>
      <c r="BS35" s="379"/>
      <c r="BT35" s="379"/>
      <c r="BU35" s="379"/>
      <c r="BV35" s="379"/>
      <c r="BW35" s="379"/>
      <c r="BX35" s="379"/>
      <c r="BY35" s="379"/>
      <c r="BZ35" s="379"/>
      <c r="CA35" s="379"/>
      <c r="CB35" s="379"/>
      <c r="CC35" s="379"/>
      <c r="CD35" s="379"/>
      <c r="CE35" s="379"/>
      <c r="CF35" s="379"/>
      <c r="CG35" s="379"/>
      <c r="CH35" s="379"/>
      <c r="CI35" s="379"/>
      <c r="CJ35" s="379"/>
      <c r="CK35" s="379"/>
      <c r="CL35" s="379"/>
      <c r="CM35" s="379"/>
      <c r="CN35" s="379"/>
      <c r="CO35" s="379"/>
      <c r="CP35" s="379"/>
      <c r="CQ35" s="379"/>
      <c r="CR35" s="379"/>
      <c r="CS35" s="379"/>
      <c r="CT35" s="379"/>
      <c r="CU35" s="379"/>
      <c r="CV35" s="379"/>
      <c r="CW35" s="379"/>
      <c r="CX35" s="379"/>
      <c r="CY35" s="379"/>
      <c r="CZ35" s="379"/>
      <c r="DA35" s="379"/>
      <c r="DB35" s="379"/>
      <c r="DC35" s="379"/>
      <c r="DD35" s="379"/>
      <c r="DE35" s="379"/>
      <c r="DF35" s="379"/>
      <c r="DG35" s="379"/>
      <c r="DH35" s="379"/>
      <c r="DI35" s="379"/>
      <c r="DJ35" s="379"/>
      <c r="DK35" s="379"/>
      <c r="DL35" s="379"/>
      <c r="DM35" s="379"/>
      <c r="DN35" s="379"/>
      <c r="DO35" s="379"/>
      <c r="DP35" s="379"/>
      <c r="DQ35" s="379"/>
      <c r="DR35" s="379"/>
      <c r="DS35" s="379"/>
      <c r="DT35" s="379"/>
      <c r="DU35" s="379"/>
      <c r="DV35" s="379"/>
      <c r="DW35" s="379"/>
      <c r="DX35" s="379"/>
      <c r="DY35" s="379"/>
      <c r="DZ35" s="379"/>
      <c r="EA35" s="379"/>
      <c r="EB35" s="379"/>
      <c r="EC35" s="379"/>
      <c r="ED35" s="379"/>
      <c r="EE35" s="379"/>
      <c r="EF35" s="379"/>
      <c r="EG35" s="379"/>
      <c r="EH35" s="379"/>
      <c r="EI35" s="379"/>
      <c r="EJ35" s="379"/>
      <c r="EK35" s="379"/>
      <c r="EL35" s="379"/>
      <c r="EM35" s="379"/>
      <c r="EN35" s="379"/>
      <c r="EO35" s="379"/>
      <c r="EP35" s="379"/>
      <c r="EQ35" s="379"/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</row>
    <row r="36" spans="1:174" s="281" customFormat="1">
      <c r="A36" s="506" t="s">
        <v>518</v>
      </c>
      <c r="B36" s="693" t="s">
        <v>516</v>
      </c>
      <c r="C36" s="382" t="s">
        <v>769</v>
      </c>
      <c r="D36" s="382" t="s">
        <v>750</v>
      </c>
      <c r="E36" s="394" t="s">
        <v>770</v>
      </c>
      <c r="F36" s="394" t="s">
        <v>699</v>
      </c>
      <c r="G36" s="395" t="s">
        <v>699</v>
      </c>
      <c r="H36" s="382" t="s">
        <v>983</v>
      </c>
      <c r="I36" s="382" t="s">
        <v>891</v>
      </c>
      <c r="J36" s="382" t="s">
        <v>984</v>
      </c>
      <c r="K36" s="386">
        <v>2610707</v>
      </c>
      <c r="L36" s="606">
        <v>6777.44</v>
      </c>
      <c r="M36" s="380"/>
      <c r="N36" s="379"/>
      <c r="O36" s="379"/>
      <c r="P36" s="379"/>
      <c r="Q36" s="379"/>
      <c r="R36" s="379"/>
      <c r="S36" s="379"/>
      <c r="T36" s="379"/>
      <c r="U36" s="379"/>
      <c r="V36" s="379"/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379"/>
      <c r="AN36" s="379"/>
      <c r="AO36" s="379"/>
      <c r="AP36" s="379"/>
      <c r="AQ36" s="379"/>
      <c r="AR36" s="379"/>
      <c r="AS36" s="379"/>
      <c r="AT36" s="379"/>
      <c r="AU36" s="379"/>
      <c r="AV36" s="379"/>
      <c r="AW36" s="379"/>
      <c r="AX36" s="379"/>
      <c r="AY36" s="379"/>
      <c r="AZ36" s="379"/>
      <c r="BA36" s="379"/>
      <c r="BB36" s="379"/>
      <c r="BC36" s="379"/>
      <c r="BD36" s="379"/>
      <c r="BE36" s="379"/>
      <c r="BF36" s="379"/>
      <c r="BG36" s="379"/>
      <c r="BH36" s="379"/>
      <c r="BI36" s="379"/>
      <c r="BJ36" s="379"/>
      <c r="BK36" s="379"/>
      <c r="BL36" s="379"/>
      <c r="BM36" s="379"/>
      <c r="BN36" s="379"/>
      <c r="BO36" s="379"/>
      <c r="BP36" s="379"/>
      <c r="BQ36" s="379"/>
      <c r="BR36" s="379"/>
      <c r="BS36" s="379"/>
      <c r="BT36" s="379"/>
      <c r="BU36" s="379"/>
      <c r="BV36" s="379"/>
      <c r="BW36" s="379"/>
      <c r="BX36" s="379"/>
      <c r="BY36" s="379"/>
      <c r="BZ36" s="379"/>
      <c r="CA36" s="379"/>
      <c r="CB36" s="379"/>
      <c r="CC36" s="379"/>
      <c r="CD36" s="379"/>
      <c r="CE36" s="379"/>
      <c r="CF36" s="379"/>
      <c r="CG36" s="379"/>
      <c r="CH36" s="379"/>
      <c r="CI36" s="379"/>
      <c r="CJ36" s="379"/>
      <c r="CK36" s="379"/>
      <c r="CL36" s="379"/>
      <c r="CM36" s="379"/>
      <c r="CN36" s="379"/>
      <c r="CO36" s="379"/>
      <c r="CP36" s="379"/>
      <c r="CQ36" s="379"/>
      <c r="CR36" s="379"/>
      <c r="CS36" s="379"/>
      <c r="CT36" s="379"/>
      <c r="CU36" s="379"/>
      <c r="CV36" s="379"/>
      <c r="CW36" s="379"/>
      <c r="CX36" s="379"/>
      <c r="CY36" s="379"/>
      <c r="CZ36" s="379"/>
      <c r="DA36" s="379"/>
      <c r="DB36" s="379"/>
      <c r="DC36" s="379"/>
      <c r="DD36" s="379"/>
      <c r="DE36" s="379"/>
      <c r="DF36" s="379"/>
      <c r="DG36" s="379"/>
      <c r="DH36" s="379"/>
      <c r="DI36" s="379"/>
      <c r="DJ36" s="379"/>
      <c r="DK36" s="379"/>
      <c r="DL36" s="379"/>
      <c r="DM36" s="379"/>
      <c r="DN36" s="379"/>
      <c r="DO36" s="379"/>
      <c r="DP36" s="379"/>
      <c r="DQ36" s="379"/>
      <c r="DR36" s="379"/>
      <c r="DS36" s="379"/>
      <c r="DT36" s="379"/>
      <c r="DU36" s="379"/>
      <c r="DV36" s="379"/>
      <c r="DW36" s="379"/>
      <c r="DX36" s="379"/>
      <c r="DY36" s="379"/>
      <c r="DZ36" s="379"/>
      <c r="EA36" s="379"/>
      <c r="EB36" s="379"/>
      <c r="EC36" s="379"/>
      <c r="ED36" s="379"/>
      <c r="EE36" s="379"/>
      <c r="EF36" s="379"/>
      <c r="EG36" s="379"/>
      <c r="EH36" s="379"/>
      <c r="EI36" s="379"/>
      <c r="EJ36" s="379"/>
      <c r="EK36" s="379"/>
      <c r="EL36" s="379"/>
      <c r="EM36" s="379"/>
      <c r="EN36" s="379"/>
      <c r="EO36" s="379"/>
      <c r="EP36" s="379"/>
      <c r="EQ36" s="379"/>
      <c r="ER36" s="379"/>
      <c r="ES36" s="379"/>
      <c r="ET36" s="379"/>
      <c r="EU36" s="379"/>
      <c r="EV36" s="379"/>
      <c r="EW36" s="379"/>
      <c r="EX36" s="379"/>
      <c r="EY36" s="379"/>
      <c r="EZ36" s="379"/>
      <c r="FA36" s="379"/>
      <c r="FB36" s="379"/>
      <c r="FC36" s="379"/>
      <c r="FD36" s="379"/>
      <c r="FE36" s="379"/>
      <c r="FF36" s="379"/>
      <c r="FG36" s="379"/>
      <c r="FH36" s="379"/>
      <c r="FI36" s="379"/>
      <c r="FJ36" s="379"/>
      <c r="FK36" s="379"/>
      <c r="FL36" s="379"/>
      <c r="FM36" s="379"/>
      <c r="FN36" s="379"/>
      <c r="FO36" s="379"/>
      <c r="FP36" s="379"/>
      <c r="FQ36" s="379"/>
      <c r="FR36" s="379"/>
    </row>
    <row r="37" spans="1:174" s="281" customFormat="1">
      <c r="A37" s="506" t="s">
        <v>518</v>
      </c>
      <c r="B37" s="693" t="s">
        <v>516</v>
      </c>
      <c r="C37" s="382" t="s">
        <v>788</v>
      </c>
      <c r="D37" s="382" t="s">
        <v>635</v>
      </c>
      <c r="E37" s="394" t="s">
        <v>791</v>
      </c>
      <c r="F37" s="394" t="s">
        <v>699</v>
      </c>
      <c r="G37" s="395" t="s">
        <v>699</v>
      </c>
      <c r="H37" s="382" t="s">
        <v>985</v>
      </c>
      <c r="I37" s="382" t="s">
        <v>986</v>
      </c>
      <c r="J37" s="382" t="s">
        <v>655</v>
      </c>
      <c r="K37" s="386">
        <v>2611606</v>
      </c>
      <c r="L37" s="606">
        <v>13000</v>
      </c>
      <c r="M37" s="380"/>
      <c r="N37" s="379"/>
      <c r="O37" s="379"/>
      <c r="P37" s="379"/>
      <c r="Q37" s="379"/>
      <c r="R37" s="379"/>
      <c r="S37" s="379"/>
      <c r="T37" s="379"/>
      <c r="U37" s="379"/>
      <c r="V37" s="379"/>
      <c r="W37" s="379"/>
      <c r="X37" s="379"/>
      <c r="Y37" s="379"/>
      <c r="Z37" s="379"/>
      <c r="AA37" s="379"/>
      <c r="AB37" s="379"/>
      <c r="AC37" s="379"/>
      <c r="AD37" s="379"/>
      <c r="AE37" s="379"/>
      <c r="AF37" s="379"/>
      <c r="AG37" s="379"/>
      <c r="AH37" s="379"/>
      <c r="AI37" s="379"/>
      <c r="AJ37" s="379"/>
      <c r="AK37" s="379"/>
      <c r="AL37" s="379"/>
      <c r="AM37" s="379"/>
      <c r="AN37" s="379"/>
      <c r="AO37" s="379"/>
      <c r="AP37" s="379"/>
      <c r="AQ37" s="379"/>
      <c r="AR37" s="379"/>
      <c r="AS37" s="379"/>
      <c r="AT37" s="379"/>
      <c r="AU37" s="379"/>
      <c r="AV37" s="379"/>
      <c r="AW37" s="379"/>
      <c r="AX37" s="379"/>
      <c r="AY37" s="379"/>
      <c r="AZ37" s="379"/>
      <c r="BA37" s="379"/>
      <c r="BB37" s="379"/>
      <c r="BC37" s="379"/>
      <c r="BD37" s="379"/>
      <c r="BE37" s="379"/>
      <c r="BF37" s="379"/>
      <c r="BG37" s="379"/>
      <c r="BH37" s="379"/>
      <c r="BI37" s="379"/>
      <c r="BJ37" s="379"/>
      <c r="BK37" s="379"/>
      <c r="BL37" s="379"/>
      <c r="BM37" s="379"/>
      <c r="BN37" s="379"/>
      <c r="BO37" s="379"/>
      <c r="BP37" s="379"/>
      <c r="BQ37" s="379"/>
      <c r="BR37" s="379"/>
      <c r="BS37" s="379"/>
      <c r="BT37" s="379"/>
      <c r="BU37" s="379"/>
      <c r="BV37" s="379"/>
      <c r="BW37" s="379"/>
      <c r="BX37" s="379"/>
      <c r="BY37" s="379"/>
      <c r="BZ37" s="379"/>
      <c r="CA37" s="379"/>
      <c r="CB37" s="379"/>
      <c r="CC37" s="379"/>
      <c r="CD37" s="379"/>
      <c r="CE37" s="379"/>
      <c r="CF37" s="379"/>
      <c r="CG37" s="379"/>
      <c r="CH37" s="379"/>
      <c r="CI37" s="379"/>
      <c r="CJ37" s="379"/>
      <c r="CK37" s="379"/>
      <c r="CL37" s="379"/>
      <c r="CM37" s="379"/>
      <c r="CN37" s="379"/>
      <c r="CO37" s="379"/>
      <c r="CP37" s="379"/>
      <c r="CQ37" s="379"/>
      <c r="CR37" s="379"/>
      <c r="CS37" s="379"/>
      <c r="CT37" s="379"/>
      <c r="CU37" s="379"/>
      <c r="CV37" s="379"/>
      <c r="CW37" s="379"/>
      <c r="CX37" s="379"/>
      <c r="CY37" s="379"/>
      <c r="CZ37" s="379"/>
      <c r="DA37" s="379"/>
      <c r="DB37" s="379"/>
      <c r="DC37" s="379"/>
      <c r="DD37" s="379"/>
      <c r="DE37" s="379"/>
      <c r="DF37" s="379"/>
      <c r="DG37" s="379"/>
      <c r="DH37" s="379"/>
      <c r="DI37" s="379"/>
      <c r="DJ37" s="379"/>
      <c r="DK37" s="379"/>
      <c r="DL37" s="379"/>
      <c r="DM37" s="379"/>
      <c r="DN37" s="379"/>
      <c r="DO37" s="379"/>
      <c r="DP37" s="379"/>
      <c r="DQ37" s="379"/>
      <c r="DR37" s="379"/>
      <c r="DS37" s="379"/>
      <c r="DT37" s="379"/>
      <c r="DU37" s="379"/>
      <c r="DV37" s="379"/>
      <c r="DW37" s="379"/>
      <c r="DX37" s="379"/>
      <c r="DY37" s="379"/>
      <c r="DZ37" s="379"/>
      <c r="EA37" s="379"/>
      <c r="EB37" s="379"/>
      <c r="EC37" s="379"/>
      <c r="ED37" s="379"/>
      <c r="EE37" s="379"/>
      <c r="EF37" s="379"/>
      <c r="EG37" s="379"/>
      <c r="EH37" s="379"/>
      <c r="EI37" s="379"/>
      <c r="EJ37" s="379"/>
      <c r="EK37" s="379"/>
      <c r="EL37" s="379"/>
      <c r="EM37" s="379"/>
      <c r="EN37" s="379"/>
      <c r="EO37" s="379"/>
      <c r="EP37" s="379"/>
      <c r="EQ37" s="379"/>
      <c r="ER37" s="379"/>
      <c r="ES37" s="379"/>
      <c r="ET37" s="379"/>
      <c r="EU37" s="379"/>
      <c r="EV37" s="379"/>
      <c r="EW37" s="379"/>
      <c r="EX37" s="379"/>
      <c r="EY37" s="379"/>
      <c r="EZ37" s="379"/>
      <c r="FA37" s="379"/>
      <c r="FB37" s="379"/>
      <c r="FC37" s="379"/>
      <c r="FD37" s="379"/>
      <c r="FE37" s="379"/>
      <c r="FF37" s="379"/>
      <c r="FG37" s="379"/>
      <c r="FH37" s="379"/>
      <c r="FI37" s="379"/>
      <c r="FJ37" s="379"/>
      <c r="FK37" s="379"/>
      <c r="FL37" s="379"/>
      <c r="FM37" s="379"/>
      <c r="FN37" s="379"/>
      <c r="FO37" s="379"/>
      <c r="FP37" s="379"/>
      <c r="FQ37" s="379"/>
      <c r="FR37" s="379"/>
    </row>
    <row r="38" spans="1:174" s="281" customFormat="1">
      <c r="A38" s="506" t="s">
        <v>518</v>
      </c>
      <c r="B38" s="693" t="s">
        <v>516</v>
      </c>
      <c r="C38" s="384" t="s">
        <v>808</v>
      </c>
      <c r="D38" s="382" t="s">
        <v>809</v>
      </c>
      <c r="E38" s="394" t="s">
        <v>810</v>
      </c>
      <c r="F38" s="394" t="s">
        <v>699</v>
      </c>
      <c r="G38" s="395" t="s">
        <v>699</v>
      </c>
      <c r="H38" s="382" t="s">
        <v>987</v>
      </c>
      <c r="I38" s="382" t="s">
        <v>988</v>
      </c>
      <c r="J38" s="382" t="s">
        <v>989</v>
      </c>
      <c r="K38" s="386">
        <v>3550308</v>
      </c>
      <c r="L38" s="606">
        <v>2750</v>
      </c>
      <c r="M38" s="380"/>
      <c r="N38" s="379"/>
      <c r="O38" s="379"/>
      <c r="P38" s="379"/>
      <c r="Q38" s="379"/>
      <c r="R38" s="379"/>
      <c r="S38" s="379"/>
      <c r="T38" s="379"/>
      <c r="U38" s="379"/>
      <c r="V38" s="379"/>
      <c r="W38" s="379"/>
      <c r="X38" s="379"/>
      <c r="Y38" s="379"/>
      <c r="Z38" s="379"/>
      <c r="AA38" s="379"/>
      <c r="AB38" s="379"/>
      <c r="AC38" s="379"/>
      <c r="AD38" s="379"/>
      <c r="AE38" s="379"/>
      <c r="AF38" s="379"/>
      <c r="AG38" s="379"/>
      <c r="AH38" s="379"/>
      <c r="AI38" s="379"/>
      <c r="AJ38" s="379"/>
      <c r="AK38" s="379"/>
      <c r="AL38" s="379"/>
      <c r="AM38" s="379"/>
      <c r="AN38" s="379"/>
      <c r="AO38" s="379"/>
      <c r="AP38" s="379"/>
      <c r="AQ38" s="379"/>
      <c r="AR38" s="379"/>
      <c r="AS38" s="379"/>
      <c r="AT38" s="379"/>
      <c r="AU38" s="379"/>
      <c r="AV38" s="379"/>
      <c r="AW38" s="379"/>
      <c r="AX38" s="379"/>
      <c r="AY38" s="379"/>
      <c r="AZ38" s="379"/>
      <c r="BA38" s="379"/>
      <c r="BB38" s="379"/>
      <c r="BC38" s="379"/>
      <c r="BD38" s="379"/>
      <c r="BE38" s="379"/>
      <c r="BF38" s="379"/>
      <c r="BG38" s="379"/>
      <c r="BH38" s="379"/>
      <c r="BI38" s="379"/>
      <c r="BJ38" s="379"/>
      <c r="BK38" s="379"/>
      <c r="BL38" s="379"/>
      <c r="BM38" s="379"/>
      <c r="BN38" s="379"/>
      <c r="BO38" s="379"/>
      <c r="BP38" s="379"/>
      <c r="BQ38" s="379"/>
      <c r="BR38" s="379"/>
      <c r="BS38" s="379"/>
      <c r="BT38" s="379"/>
      <c r="BU38" s="379"/>
      <c r="BV38" s="379"/>
      <c r="BW38" s="379"/>
      <c r="BX38" s="379"/>
      <c r="BY38" s="379"/>
      <c r="BZ38" s="379"/>
      <c r="CA38" s="379"/>
      <c r="CB38" s="379"/>
      <c r="CC38" s="379"/>
      <c r="CD38" s="379"/>
      <c r="CE38" s="379"/>
      <c r="CF38" s="379"/>
      <c r="CG38" s="379"/>
      <c r="CH38" s="379"/>
      <c r="CI38" s="379"/>
      <c r="CJ38" s="379"/>
      <c r="CK38" s="379"/>
      <c r="CL38" s="379"/>
      <c r="CM38" s="379"/>
      <c r="CN38" s="379"/>
      <c r="CO38" s="379"/>
      <c r="CP38" s="379"/>
      <c r="CQ38" s="379"/>
      <c r="CR38" s="379"/>
      <c r="CS38" s="379"/>
      <c r="CT38" s="379"/>
      <c r="CU38" s="379"/>
      <c r="CV38" s="379"/>
      <c r="CW38" s="379"/>
      <c r="CX38" s="379"/>
      <c r="CY38" s="379"/>
      <c r="CZ38" s="379"/>
      <c r="DA38" s="379"/>
      <c r="DB38" s="379"/>
      <c r="DC38" s="379"/>
      <c r="DD38" s="379"/>
      <c r="DE38" s="379"/>
      <c r="DF38" s="379"/>
      <c r="DG38" s="379"/>
      <c r="DH38" s="379"/>
      <c r="DI38" s="379"/>
      <c r="DJ38" s="379"/>
      <c r="DK38" s="379"/>
      <c r="DL38" s="379"/>
      <c r="DM38" s="379"/>
      <c r="DN38" s="379"/>
      <c r="DO38" s="379"/>
      <c r="DP38" s="379"/>
      <c r="DQ38" s="379"/>
      <c r="DR38" s="379"/>
      <c r="DS38" s="379"/>
      <c r="DT38" s="379"/>
      <c r="DU38" s="379"/>
      <c r="DV38" s="379"/>
      <c r="DW38" s="379"/>
      <c r="DX38" s="379"/>
      <c r="DY38" s="379"/>
      <c r="DZ38" s="379"/>
      <c r="EA38" s="379"/>
      <c r="EB38" s="379"/>
      <c r="EC38" s="379"/>
      <c r="ED38" s="379"/>
      <c r="EE38" s="379"/>
      <c r="EF38" s="379"/>
      <c r="EG38" s="379"/>
      <c r="EH38" s="379"/>
      <c r="EI38" s="379"/>
      <c r="EJ38" s="379"/>
      <c r="EK38" s="379"/>
      <c r="EL38" s="379"/>
      <c r="EM38" s="379"/>
      <c r="EN38" s="379"/>
      <c r="EO38" s="379"/>
      <c r="EP38" s="379"/>
      <c r="EQ38" s="379"/>
      <c r="ER38" s="379"/>
      <c r="ES38" s="379"/>
      <c r="ET38" s="379"/>
      <c r="EU38" s="379"/>
      <c r="EV38" s="379"/>
      <c r="EW38" s="379"/>
      <c r="EX38" s="379"/>
      <c r="EY38" s="379"/>
      <c r="EZ38" s="379"/>
      <c r="FA38" s="379"/>
      <c r="FB38" s="379"/>
      <c r="FC38" s="379"/>
      <c r="FD38" s="379"/>
      <c r="FE38" s="379"/>
      <c r="FF38" s="379"/>
      <c r="FG38" s="379"/>
      <c r="FH38" s="379"/>
      <c r="FI38" s="379"/>
      <c r="FJ38" s="379"/>
      <c r="FK38" s="379"/>
      <c r="FL38" s="379"/>
      <c r="FM38" s="379"/>
      <c r="FN38" s="379"/>
      <c r="FO38" s="379"/>
      <c r="FP38" s="379"/>
      <c r="FQ38" s="379"/>
      <c r="FR38" s="379"/>
    </row>
    <row r="39" spans="1:174" s="281" customFormat="1">
      <c r="A39" s="506" t="s">
        <v>518</v>
      </c>
      <c r="B39" s="693" t="s">
        <v>516</v>
      </c>
      <c r="C39" s="384" t="s">
        <v>771</v>
      </c>
      <c r="D39" s="382" t="s">
        <v>756</v>
      </c>
      <c r="E39" s="394" t="s">
        <v>792</v>
      </c>
      <c r="F39" s="394" t="s">
        <v>699</v>
      </c>
      <c r="G39" s="395" t="s">
        <v>699</v>
      </c>
      <c r="H39" s="382" t="s">
        <v>985</v>
      </c>
      <c r="I39" s="382" t="s">
        <v>979</v>
      </c>
      <c r="J39" s="382" t="s">
        <v>655</v>
      </c>
      <c r="K39" s="386">
        <v>2608909</v>
      </c>
      <c r="L39" s="606">
        <v>13000</v>
      </c>
      <c r="M39" s="380"/>
      <c r="N39" s="379"/>
      <c r="O39" s="379"/>
      <c r="P39" s="379"/>
      <c r="Q39" s="379"/>
      <c r="R39" s="379"/>
      <c r="S39" s="379"/>
      <c r="T39" s="379"/>
      <c r="U39" s="379"/>
      <c r="V39" s="379"/>
      <c r="W39" s="379"/>
      <c r="X39" s="379"/>
      <c r="Y39" s="379"/>
      <c r="Z39" s="379"/>
      <c r="AA39" s="379"/>
      <c r="AB39" s="379"/>
      <c r="AC39" s="379"/>
      <c r="AD39" s="379"/>
      <c r="AE39" s="379"/>
      <c r="AF39" s="379"/>
      <c r="AG39" s="379"/>
      <c r="AH39" s="379"/>
      <c r="AI39" s="379"/>
      <c r="AJ39" s="379"/>
      <c r="AK39" s="379"/>
      <c r="AL39" s="379"/>
      <c r="AM39" s="379"/>
      <c r="AN39" s="379"/>
      <c r="AO39" s="379"/>
      <c r="AP39" s="379"/>
      <c r="AQ39" s="379"/>
      <c r="AR39" s="379"/>
      <c r="AS39" s="379"/>
      <c r="AT39" s="379"/>
      <c r="AU39" s="379"/>
      <c r="AV39" s="379"/>
      <c r="AW39" s="379"/>
      <c r="AX39" s="379"/>
      <c r="AY39" s="379"/>
      <c r="AZ39" s="379"/>
      <c r="BA39" s="379"/>
      <c r="BB39" s="379"/>
      <c r="BC39" s="379"/>
      <c r="BD39" s="379"/>
      <c r="BE39" s="379"/>
      <c r="BF39" s="379"/>
      <c r="BG39" s="379"/>
      <c r="BH39" s="379"/>
      <c r="BI39" s="379"/>
      <c r="BJ39" s="379"/>
      <c r="BK39" s="379"/>
      <c r="BL39" s="379"/>
      <c r="BM39" s="379"/>
      <c r="BN39" s="379"/>
      <c r="BO39" s="379"/>
      <c r="BP39" s="379"/>
      <c r="BQ39" s="379"/>
      <c r="BR39" s="379"/>
      <c r="BS39" s="379"/>
      <c r="BT39" s="379"/>
      <c r="BU39" s="379"/>
      <c r="BV39" s="379"/>
      <c r="BW39" s="379"/>
      <c r="BX39" s="379"/>
      <c r="BY39" s="379"/>
      <c r="BZ39" s="379"/>
      <c r="CA39" s="379"/>
      <c r="CB39" s="379"/>
      <c r="CC39" s="379"/>
      <c r="CD39" s="379"/>
      <c r="CE39" s="379"/>
      <c r="CF39" s="379"/>
      <c r="CG39" s="379"/>
      <c r="CH39" s="379"/>
      <c r="CI39" s="379"/>
      <c r="CJ39" s="379"/>
      <c r="CK39" s="379"/>
      <c r="CL39" s="379"/>
      <c r="CM39" s="379"/>
      <c r="CN39" s="379"/>
      <c r="CO39" s="379"/>
      <c r="CP39" s="379"/>
      <c r="CQ39" s="379"/>
      <c r="CR39" s="379"/>
      <c r="CS39" s="379"/>
      <c r="CT39" s="379"/>
      <c r="CU39" s="379"/>
      <c r="CV39" s="379"/>
      <c r="CW39" s="379"/>
      <c r="CX39" s="379"/>
      <c r="CY39" s="379"/>
      <c r="CZ39" s="379"/>
      <c r="DA39" s="379"/>
      <c r="DB39" s="379"/>
      <c r="DC39" s="379"/>
      <c r="DD39" s="379"/>
      <c r="DE39" s="379"/>
      <c r="DF39" s="379"/>
      <c r="DG39" s="379"/>
      <c r="DH39" s="379"/>
      <c r="DI39" s="379"/>
      <c r="DJ39" s="379"/>
      <c r="DK39" s="379"/>
      <c r="DL39" s="379"/>
      <c r="DM39" s="379"/>
      <c r="DN39" s="379"/>
      <c r="DO39" s="379"/>
      <c r="DP39" s="379"/>
      <c r="DQ39" s="379"/>
      <c r="DR39" s="379"/>
      <c r="DS39" s="379"/>
      <c r="DT39" s="379"/>
      <c r="DU39" s="379"/>
      <c r="DV39" s="379"/>
      <c r="DW39" s="379"/>
      <c r="DX39" s="379"/>
      <c r="DY39" s="379"/>
      <c r="DZ39" s="379"/>
      <c r="EA39" s="379"/>
      <c r="EB39" s="379"/>
      <c r="EC39" s="379"/>
      <c r="ED39" s="379"/>
      <c r="EE39" s="379"/>
      <c r="EF39" s="379"/>
      <c r="EG39" s="379"/>
      <c r="EH39" s="379"/>
      <c r="EI39" s="379"/>
      <c r="EJ39" s="379"/>
      <c r="EK39" s="379"/>
      <c r="EL39" s="379"/>
      <c r="EM39" s="379"/>
      <c r="EN39" s="379"/>
      <c r="EO39" s="379"/>
      <c r="EP39" s="379"/>
      <c r="EQ39" s="379"/>
      <c r="ER39" s="379"/>
      <c r="ES39" s="379"/>
      <c r="ET39" s="379"/>
      <c r="EU39" s="379"/>
      <c r="EV39" s="379"/>
      <c r="EW39" s="379"/>
      <c r="EX39" s="379"/>
      <c r="EY39" s="379"/>
      <c r="EZ39" s="379"/>
      <c r="FA39" s="379"/>
      <c r="FB39" s="379"/>
      <c r="FC39" s="379"/>
      <c r="FD39" s="379"/>
      <c r="FE39" s="379"/>
      <c r="FF39" s="379"/>
      <c r="FG39" s="379"/>
      <c r="FH39" s="379"/>
      <c r="FI39" s="379"/>
      <c r="FJ39" s="379"/>
      <c r="FK39" s="379"/>
      <c r="FL39" s="379"/>
      <c r="FM39" s="379"/>
      <c r="FN39" s="379"/>
      <c r="FO39" s="379"/>
      <c r="FP39" s="379"/>
      <c r="FQ39" s="379"/>
      <c r="FR39" s="379"/>
    </row>
    <row r="40" spans="1:174" s="279" customFormat="1">
      <c r="A40" s="506" t="s">
        <v>518</v>
      </c>
      <c r="B40" s="693" t="s">
        <v>516</v>
      </c>
      <c r="C40" s="382" t="s">
        <v>771</v>
      </c>
      <c r="D40" s="385" t="s">
        <v>817</v>
      </c>
      <c r="E40" s="651" t="s">
        <v>818</v>
      </c>
      <c r="F40" s="394" t="s">
        <v>699</v>
      </c>
      <c r="G40" s="395" t="s">
        <v>699</v>
      </c>
      <c r="H40" s="382" t="s">
        <v>990</v>
      </c>
      <c r="I40" s="382" t="s">
        <v>979</v>
      </c>
      <c r="J40" s="382" t="s">
        <v>991</v>
      </c>
      <c r="K40" s="386">
        <v>2927408</v>
      </c>
      <c r="L40" s="606">
        <v>5000</v>
      </c>
      <c r="M40" s="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</row>
    <row r="41" spans="1:174" s="279" customFormat="1">
      <c r="A41" s="506" t="s">
        <v>518</v>
      </c>
      <c r="B41" s="693" t="s">
        <v>516</v>
      </c>
      <c r="C41" s="382" t="s">
        <v>771</v>
      </c>
      <c r="D41" s="382" t="s">
        <v>634</v>
      </c>
      <c r="E41" s="394" t="s">
        <v>540</v>
      </c>
      <c r="F41" s="394" t="s">
        <v>699</v>
      </c>
      <c r="G41" s="395" t="s">
        <v>699</v>
      </c>
      <c r="H41" s="382" t="s">
        <v>992</v>
      </c>
      <c r="I41" s="382" t="s">
        <v>891</v>
      </c>
      <c r="J41" s="382" t="s">
        <v>993</v>
      </c>
      <c r="K41" s="386">
        <v>2927408</v>
      </c>
      <c r="L41" s="606">
        <v>6000</v>
      </c>
      <c r="M41" s="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</row>
    <row r="42" spans="1:174" s="279" customFormat="1">
      <c r="A42" s="506" t="s">
        <v>518</v>
      </c>
      <c r="B42" s="693" t="s">
        <v>516</v>
      </c>
      <c r="C42" s="382" t="s">
        <v>793</v>
      </c>
      <c r="D42" s="382" t="s">
        <v>521</v>
      </c>
      <c r="E42" s="394" t="s">
        <v>794</v>
      </c>
      <c r="F42" s="394" t="s">
        <v>699</v>
      </c>
      <c r="G42" s="395" t="s">
        <v>699</v>
      </c>
      <c r="H42" s="382" t="s">
        <v>994</v>
      </c>
      <c r="I42" s="382" t="s">
        <v>889</v>
      </c>
      <c r="J42" s="382" t="s">
        <v>995</v>
      </c>
      <c r="K42" s="694">
        <v>2609600</v>
      </c>
      <c r="L42" s="606">
        <v>544.5</v>
      </c>
      <c r="M42" s="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</row>
    <row r="43" spans="1:174" s="279" customFormat="1">
      <c r="A43" s="506" t="s">
        <v>518</v>
      </c>
      <c r="B43" s="693" t="s">
        <v>516</v>
      </c>
      <c r="C43" s="382" t="s">
        <v>769</v>
      </c>
      <c r="D43" s="382" t="s">
        <v>544</v>
      </c>
      <c r="E43" s="394" t="s">
        <v>795</v>
      </c>
      <c r="F43" s="394" t="s">
        <v>699</v>
      </c>
      <c r="G43" s="395" t="s">
        <v>699</v>
      </c>
      <c r="H43" s="382" t="s">
        <v>996</v>
      </c>
      <c r="I43" s="382" t="s">
        <v>891</v>
      </c>
      <c r="J43" s="382" t="s">
        <v>997</v>
      </c>
      <c r="K43" s="386">
        <v>2611606</v>
      </c>
      <c r="L43" s="606">
        <v>649</v>
      </c>
      <c r="M43" s="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</row>
    <row r="44" spans="1:174" s="279" customFormat="1">
      <c r="A44" s="506" t="s">
        <v>518</v>
      </c>
      <c r="B44" s="693" t="s">
        <v>516</v>
      </c>
      <c r="C44" s="382" t="s">
        <v>769</v>
      </c>
      <c r="D44" s="382" t="s">
        <v>544</v>
      </c>
      <c r="E44" s="394" t="s">
        <v>998</v>
      </c>
      <c r="F44" s="394" t="s">
        <v>699</v>
      </c>
      <c r="G44" s="395" t="s">
        <v>699</v>
      </c>
      <c r="H44" s="382" t="s">
        <v>999</v>
      </c>
      <c r="I44" s="382" t="s">
        <v>896</v>
      </c>
      <c r="J44" s="382" t="s">
        <v>655</v>
      </c>
      <c r="K44" s="386">
        <v>3550308</v>
      </c>
      <c r="L44" s="606">
        <v>1642.5</v>
      </c>
      <c r="M44" s="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</row>
    <row r="45" spans="1:174" s="279" customFormat="1">
      <c r="A45" s="506" t="s">
        <v>518</v>
      </c>
      <c r="B45" s="693" t="s">
        <v>516</v>
      </c>
      <c r="C45" s="382" t="s">
        <v>796</v>
      </c>
      <c r="D45" s="384" t="s">
        <v>522</v>
      </c>
      <c r="E45" s="394" t="s">
        <v>797</v>
      </c>
      <c r="F45" s="394" t="s">
        <v>699</v>
      </c>
      <c r="G45" s="395" t="s">
        <v>699</v>
      </c>
      <c r="H45" s="382" t="s">
        <v>1000</v>
      </c>
      <c r="I45" s="382" t="s">
        <v>979</v>
      </c>
      <c r="J45" s="382" t="s">
        <v>1001</v>
      </c>
      <c r="K45" s="386">
        <v>2603454</v>
      </c>
      <c r="L45" s="606">
        <v>1555.88</v>
      </c>
      <c r="M45" s="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</row>
    <row r="46" spans="1:174" s="279" customFormat="1">
      <c r="A46" s="506" t="s">
        <v>518</v>
      </c>
      <c r="B46" s="693" t="s">
        <v>516</v>
      </c>
      <c r="C46" s="761" t="s">
        <v>798</v>
      </c>
      <c r="D46" s="762" t="s">
        <v>632</v>
      </c>
      <c r="E46" s="763" t="s">
        <v>799</v>
      </c>
      <c r="F46" s="763" t="s">
        <v>699</v>
      </c>
      <c r="G46" s="764" t="s">
        <v>699</v>
      </c>
      <c r="H46" s="761" t="s">
        <v>1002</v>
      </c>
      <c r="I46" s="761" t="s">
        <v>979</v>
      </c>
      <c r="J46" s="761" t="s">
        <v>1003</v>
      </c>
      <c r="K46" s="765">
        <v>2611606</v>
      </c>
      <c r="L46" s="766">
        <v>273.89999999999998</v>
      </c>
      <c r="M46" s="2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</row>
    <row r="47" spans="1:174" s="279" customFormat="1" ht="15.75" thickBot="1">
      <c r="A47" s="542" t="s">
        <v>518</v>
      </c>
      <c r="B47" s="721" t="s">
        <v>516</v>
      </c>
      <c r="C47" s="722" t="s">
        <v>798</v>
      </c>
      <c r="D47" s="723" t="s">
        <v>870</v>
      </c>
      <c r="E47" s="724" t="s">
        <v>1004</v>
      </c>
      <c r="F47" s="724" t="s">
        <v>699</v>
      </c>
      <c r="G47" s="725" t="s">
        <v>699</v>
      </c>
      <c r="H47" s="723" t="s">
        <v>1005</v>
      </c>
      <c r="I47" s="723" t="s">
        <v>891</v>
      </c>
      <c r="J47" s="723" t="s">
        <v>1006</v>
      </c>
      <c r="K47" s="726">
        <v>2611606</v>
      </c>
      <c r="L47" s="727">
        <v>942.4</v>
      </c>
      <c r="M47" s="2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</row>
    <row r="48" spans="1:174" s="279" customFormat="1">
      <c r="A48" s="615"/>
      <c r="B48" s="714"/>
      <c r="C48" s="531"/>
      <c r="D48" s="531"/>
      <c r="E48" s="539"/>
      <c r="F48" s="539"/>
      <c r="G48" s="540"/>
      <c r="H48" s="531"/>
      <c r="I48" s="531"/>
      <c r="J48" s="531"/>
      <c r="K48" s="541"/>
      <c r="L48" s="715"/>
      <c r="M48" s="2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</row>
    <row r="49" spans="1:523" s="279" customFormat="1">
      <c r="A49" s="393"/>
      <c r="B49" s="693"/>
      <c r="C49" s="382"/>
      <c r="D49" s="385"/>
      <c r="E49" s="651"/>
      <c r="F49" s="394"/>
      <c r="G49" s="395"/>
      <c r="H49" s="382"/>
      <c r="I49" s="382"/>
      <c r="J49" s="382"/>
      <c r="K49" s="386"/>
      <c r="L49" s="650"/>
      <c r="M49" s="2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</row>
    <row r="50" spans="1:523" s="279" customFormat="1">
      <c r="A50" s="393"/>
      <c r="B50" s="693"/>
      <c r="C50" s="385"/>
      <c r="D50" s="382"/>
      <c r="E50" s="394"/>
      <c r="F50" s="394"/>
      <c r="G50" s="395"/>
      <c r="H50" s="382"/>
      <c r="I50" s="382"/>
      <c r="J50" s="382"/>
      <c r="K50" s="386"/>
      <c r="L50" s="650"/>
      <c r="M50" s="2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</row>
    <row r="51" spans="1:523" s="279" customFormat="1">
      <c r="A51" s="393"/>
      <c r="B51" s="608"/>
      <c r="C51" s="382"/>
      <c r="D51" s="382"/>
      <c r="E51" s="394"/>
      <c r="F51" s="394"/>
      <c r="G51" s="395"/>
      <c r="H51" s="382"/>
      <c r="I51" s="382"/>
      <c r="J51" s="382"/>
      <c r="K51" s="386"/>
      <c r="L51" s="650"/>
      <c r="M51" s="2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</row>
    <row r="52" spans="1:523" s="279" customFormat="1">
      <c r="A52" s="393"/>
      <c r="B52" s="608"/>
      <c r="C52" s="382"/>
      <c r="D52" s="382"/>
      <c r="E52" s="394"/>
      <c r="F52" s="394"/>
      <c r="G52" s="395"/>
      <c r="H52" s="382"/>
      <c r="I52" s="382"/>
      <c r="J52" s="382"/>
      <c r="K52" s="386"/>
      <c r="L52" s="650"/>
      <c r="M52" s="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</row>
    <row r="53" spans="1:523" s="279" customFormat="1">
      <c r="A53" s="393"/>
      <c r="B53" s="608"/>
      <c r="C53" s="382"/>
      <c r="D53" s="382"/>
      <c r="E53" s="394"/>
      <c r="F53" s="394"/>
      <c r="G53" s="395"/>
      <c r="H53" s="382"/>
      <c r="I53" s="382"/>
      <c r="J53" s="382"/>
      <c r="K53" s="386"/>
      <c r="L53" s="650"/>
      <c r="M53" s="2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</row>
    <row r="54" spans="1:523" s="279" customFormat="1">
      <c r="A54" s="393"/>
      <c r="B54" s="608"/>
      <c r="C54" s="382"/>
      <c r="D54" s="382"/>
      <c r="E54" s="394"/>
      <c r="F54" s="394"/>
      <c r="G54" s="395"/>
      <c r="H54" s="382"/>
      <c r="I54" s="607"/>
      <c r="J54" s="382"/>
      <c r="K54" s="386"/>
      <c r="L54" s="650"/>
      <c r="M54" s="2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</row>
    <row r="55" spans="1:523" s="279" customFormat="1">
      <c r="A55" s="393"/>
      <c r="B55" s="608"/>
      <c r="C55" s="382"/>
      <c r="D55" s="382"/>
      <c r="E55" s="394"/>
      <c r="F55" s="394"/>
      <c r="G55" s="395"/>
      <c r="H55" s="382"/>
      <c r="I55" s="382"/>
      <c r="J55" s="382"/>
      <c r="K55" s="386"/>
      <c r="L55" s="650"/>
      <c r="M55" s="2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</row>
    <row r="56" spans="1:523" s="279" customFormat="1">
      <c r="A56" s="393"/>
      <c r="B56" s="608"/>
      <c r="C56" s="382"/>
      <c r="D56" s="382"/>
      <c r="E56" s="394"/>
      <c r="F56" s="394"/>
      <c r="G56" s="395"/>
      <c r="H56" s="382"/>
      <c r="I56" s="382"/>
      <c r="J56" s="382"/>
      <c r="K56" s="386"/>
      <c r="L56" s="650"/>
      <c r="M56" s="2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</row>
    <row r="57" spans="1:523" s="279" customFormat="1">
      <c r="A57" s="393"/>
      <c r="B57" s="608"/>
      <c r="C57" s="382"/>
      <c r="D57" s="382"/>
      <c r="E57" s="394"/>
      <c r="F57" s="394"/>
      <c r="G57" s="395"/>
      <c r="H57" s="382"/>
      <c r="I57" s="382"/>
      <c r="J57" s="382"/>
      <c r="K57" s="386"/>
      <c r="L57" s="650"/>
      <c r="M57" s="2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</row>
    <row r="58" spans="1:523" s="279" customFormat="1">
      <c r="A58" s="393"/>
      <c r="B58" s="608"/>
      <c r="C58" s="382"/>
      <c r="D58" s="384"/>
      <c r="E58" s="394"/>
      <c r="F58" s="394"/>
      <c r="G58" s="395"/>
      <c r="H58" s="382"/>
      <c r="I58" s="382"/>
      <c r="J58" s="382"/>
      <c r="K58" s="386"/>
      <c r="L58" s="650"/>
      <c r="M58" s="2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</row>
    <row r="59" spans="1:523" s="279" customFormat="1">
      <c r="A59" s="393"/>
      <c r="B59" s="608"/>
      <c r="C59" s="385"/>
      <c r="D59" s="382"/>
      <c r="E59" s="394"/>
      <c r="F59" s="394"/>
      <c r="G59" s="395"/>
      <c r="H59" s="382"/>
      <c r="I59" s="382"/>
      <c r="J59" s="382"/>
      <c r="K59" s="386"/>
      <c r="L59" s="650"/>
      <c r="M59" s="2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</row>
    <row r="60" spans="1:523" s="283" customFormat="1" ht="15.75">
      <c r="A60" s="393"/>
      <c r="B60" s="608"/>
      <c r="C60" s="382"/>
      <c r="D60" s="385"/>
      <c r="E60" s="651"/>
      <c r="F60" s="394"/>
      <c r="G60" s="395"/>
      <c r="H60" s="382"/>
      <c r="I60" s="382"/>
      <c r="J60" s="652"/>
      <c r="K60" s="386"/>
      <c r="L60" s="378"/>
      <c r="M60" s="2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  <c r="GC60" s="322"/>
      <c r="GD60" s="322"/>
      <c r="GE60" s="322"/>
      <c r="GF60" s="322"/>
      <c r="GG60" s="322"/>
      <c r="GH60" s="322"/>
      <c r="GI60" s="322"/>
      <c r="GJ60" s="322"/>
      <c r="GK60" s="322"/>
      <c r="GL60" s="322"/>
      <c r="GM60" s="322"/>
      <c r="GN60" s="322"/>
      <c r="GO60" s="322"/>
      <c r="GP60" s="322"/>
      <c r="GQ60" s="322"/>
      <c r="GR60" s="322"/>
      <c r="GS60" s="322"/>
      <c r="GT60" s="322"/>
      <c r="GU60" s="322"/>
      <c r="GV60" s="322"/>
      <c r="GW60" s="322"/>
      <c r="GX60" s="322"/>
      <c r="GY60" s="322"/>
      <c r="GZ60" s="322"/>
      <c r="HA60" s="322"/>
      <c r="HB60" s="322"/>
      <c r="HC60" s="322"/>
      <c r="HD60" s="322"/>
      <c r="HE60" s="322"/>
      <c r="HF60" s="322"/>
      <c r="HG60" s="322"/>
      <c r="HH60" s="322"/>
      <c r="HI60" s="322"/>
      <c r="HJ60" s="322"/>
      <c r="HK60" s="322"/>
      <c r="HL60" s="322"/>
      <c r="HM60" s="322"/>
      <c r="HN60" s="322"/>
      <c r="HO60" s="322"/>
      <c r="HP60" s="322"/>
      <c r="HQ60" s="322"/>
      <c r="HR60" s="322"/>
      <c r="HS60" s="322"/>
      <c r="HT60" s="322"/>
      <c r="HU60" s="322"/>
      <c r="HV60" s="322"/>
      <c r="HW60" s="322"/>
      <c r="HX60" s="322"/>
      <c r="HY60" s="322"/>
      <c r="HZ60" s="322"/>
      <c r="IA60" s="322"/>
      <c r="IB60" s="322"/>
      <c r="IC60" s="322"/>
      <c r="ID60" s="322"/>
      <c r="IE60" s="322"/>
      <c r="IF60" s="322"/>
      <c r="IG60" s="322"/>
      <c r="IH60" s="322"/>
      <c r="II60" s="322"/>
      <c r="IJ60" s="322"/>
      <c r="IK60" s="322"/>
      <c r="IL60" s="322"/>
      <c r="IM60" s="322"/>
      <c r="IN60" s="322"/>
      <c r="IO60" s="322"/>
      <c r="IP60" s="322"/>
      <c r="IQ60" s="322"/>
      <c r="IR60" s="322"/>
      <c r="IS60" s="322"/>
      <c r="IT60" s="322"/>
      <c r="IU60" s="322"/>
      <c r="IV60" s="322"/>
      <c r="IW60" s="322"/>
      <c r="IX60" s="322"/>
      <c r="IY60" s="322"/>
      <c r="IZ60" s="322"/>
      <c r="JA60" s="322"/>
      <c r="JB60" s="322"/>
      <c r="JC60" s="322"/>
      <c r="JD60" s="322"/>
      <c r="JE60" s="322"/>
      <c r="JF60" s="322"/>
      <c r="JG60" s="322"/>
      <c r="JH60" s="322"/>
      <c r="JI60" s="322"/>
      <c r="JJ60" s="322"/>
      <c r="JK60" s="322"/>
      <c r="JL60" s="322"/>
      <c r="JM60" s="322"/>
      <c r="JN60" s="322"/>
      <c r="JO60" s="322"/>
      <c r="JP60" s="322"/>
      <c r="JQ60" s="322"/>
      <c r="JR60" s="322"/>
      <c r="JS60" s="322"/>
      <c r="JT60" s="322"/>
      <c r="JU60" s="322"/>
      <c r="JV60" s="322"/>
      <c r="JW60" s="322"/>
      <c r="JX60" s="322"/>
      <c r="JY60" s="322"/>
      <c r="JZ60" s="322"/>
      <c r="KA60" s="322"/>
      <c r="KB60" s="322"/>
      <c r="KC60" s="322"/>
      <c r="KD60" s="322"/>
      <c r="KE60" s="322"/>
      <c r="KF60" s="322"/>
      <c r="KG60" s="322"/>
      <c r="KH60" s="322"/>
      <c r="KI60" s="322"/>
      <c r="KJ60" s="322"/>
      <c r="KK60" s="322"/>
      <c r="KL60" s="322"/>
      <c r="KM60" s="322"/>
      <c r="KN60" s="322"/>
      <c r="KO60" s="322"/>
      <c r="KP60" s="322"/>
      <c r="KQ60" s="322"/>
      <c r="KR60" s="322"/>
      <c r="KS60" s="322"/>
      <c r="KT60" s="322"/>
      <c r="KU60" s="322"/>
      <c r="KV60" s="322"/>
      <c r="KW60" s="322"/>
      <c r="KX60" s="322"/>
      <c r="KY60" s="322"/>
      <c r="KZ60" s="322"/>
      <c r="LA60" s="322"/>
      <c r="LB60" s="322"/>
      <c r="LC60" s="322"/>
      <c r="LD60" s="322"/>
      <c r="LE60" s="322"/>
      <c r="LF60" s="322"/>
      <c r="LG60" s="322"/>
      <c r="LH60" s="322"/>
      <c r="LI60" s="322"/>
      <c r="LJ60" s="322"/>
      <c r="LK60" s="322"/>
      <c r="LL60" s="322"/>
      <c r="LM60" s="322"/>
      <c r="LN60" s="322"/>
      <c r="LO60" s="322"/>
      <c r="LP60" s="322"/>
      <c r="LQ60" s="322"/>
      <c r="LR60" s="322"/>
      <c r="LS60" s="322"/>
      <c r="LT60" s="322"/>
      <c r="LU60" s="322"/>
      <c r="LV60" s="322"/>
      <c r="LW60" s="322"/>
      <c r="LX60" s="322"/>
      <c r="LY60" s="322"/>
      <c r="LZ60" s="322"/>
      <c r="MA60" s="322"/>
      <c r="MB60" s="322"/>
      <c r="MC60" s="322"/>
      <c r="MD60" s="322"/>
      <c r="ME60" s="322"/>
      <c r="MF60" s="322"/>
      <c r="MG60" s="322"/>
      <c r="MH60" s="322"/>
      <c r="MI60" s="322"/>
      <c r="MJ60" s="322"/>
      <c r="MK60" s="322"/>
      <c r="ML60" s="322"/>
      <c r="MM60" s="322"/>
      <c r="MN60" s="322"/>
      <c r="MO60" s="322"/>
      <c r="MP60" s="322"/>
      <c r="MQ60" s="322"/>
      <c r="MR60" s="322"/>
      <c r="MS60" s="322"/>
      <c r="MT60" s="322"/>
      <c r="MU60" s="322"/>
      <c r="MV60" s="322"/>
      <c r="MW60" s="322"/>
      <c r="MX60" s="322"/>
      <c r="MY60" s="322"/>
      <c r="MZ60" s="322"/>
      <c r="NA60" s="322"/>
      <c r="NB60" s="322"/>
      <c r="NC60" s="322"/>
      <c r="ND60" s="322"/>
      <c r="NE60" s="322"/>
      <c r="NF60" s="322"/>
      <c r="NG60" s="322"/>
      <c r="NH60" s="322"/>
      <c r="NI60" s="322"/>
      <c r="NJ60" s="322"/>
      <c r="NK60" s="322"/>
      <c r="NL60" s="322"/>
      <c r="NM60" s="322"/>
      <c r="NN60" s="322"/>
      <c r="NO60" s="322"/>
      <c r="NP60" s="322"/>
      <c r="NQ60" s="322"/>
      <c r="NR60" s="322"/>
      <c r="NS60" s="322"/>
      <c r="NT60" s="322"/>
      <c r="NU60" s="322"/>
      <c r="NV60" s="322"/>
      <c r="NW60" s="322"/>
      <c r="NX60" s="322"/>
      <c r="NY60" s="322"/>
      <c r="NZ60" s="322"/>
      <c r="OA60" s="322"/>
      <c r="OB60" s="322"/>
      <c r="OC60" s="322"/>
      <c r="OD60" s="322"/>
      <c r="OE60" s="322"/>
      <c r="OF60" s="322"/>
      <c r="OG60" s="322"/>
      <c r="OH60" s="322"/>
      <c r="OI60" s="322"/>
      <c r="OJ60" s="322"/>
      <c r="OK60" s="322"/>
      <c r="OL60" s="322"/>
      <c r="OM60" s="322"/>
      <c r="ON60" s="322"/>
      <c r="OO60" s="322"/>
      <c r="OP60" s="322"/>
      <c r="OQ60" s="322"/>
      <c r="OR60" s="322"/>
      <c r="OS60" s="322"/>
      <c r="OT60" s="322"/>
      <c r="OU60" s="322"/>
      <c r="OV60" s="322"/>
      <c r="OW60" s="322"/>
      <c r="OX60" s="322"/>
      <c r="OY60" s="322"/>
      <c r="OZ60" s="322"/>
      <c r="PA60" s="322"/>
      <c r="PB60" s="322"/>
      <c r="PC60" s="322"/>
      <c r="PD60" s="322"/>
      <c r="PE60" s="322"/>
      <c r="PF60" s="322"/>
      <c r="PG60" s="322"/>
      <c r="PH60" s="322"/>
      <c r="PI60" s="322"/>
      <c r="PJ60" s="322"/>
      <c r="PK60" s="322"/>
      <c r="PL60" s="322"/>
      <c r="PM60" s="322"/>
      <c r="PN60" s="322"/>
      <c r="PO60" s="322"/>
      <c r="PP60" s="322"/>
      <c r="PQ60" s="322"/>
      <c r="PR60" s="322"/>
      <c r="PS60" s="322"/>
      <c r="PT60" s="322"/>
      <c r="PU60" s="322"/>
      <c r="PV60" s="322"/>
      <c r="PW60" s="322"/>
      <c r="PX60" s="322"/>
      <c r="PY60" s="322"/>
      <c r="PZ60" s="322"/>
      <c r="QA60" s="322"/>
      <c r="QB60" s="322"/>
      <c r="QC60" s="322"/>
      <c r="QD60" s="322"/>
      <c r="QE60" s="322"/>
      <c r="QF60" s="322"/>
      <c r="QG60" s="322"/>
      <c r="QH60" s="322"/>
      <c r="QI60" s="322"/>
      <c r="QJ60" s="322"/>
      <c r="QK60" s="322"/>
      <c r="QL60" s="322"/>
      <c r="QM60" s="322"/>
      <c r="QN60" s="322"/>
      <c r="QO60" s="322"/>
      <c r="QP60" s="322"/>
      <c r="QQ60" s="322"/>
      <c r="QR60" s="322"/>
      <c r="QS60" s="322"/>
      <c r="QT60" s="322"/>
      <c r="QU60" s="322"/>
      <c r="QV60" s="322"/>
      <c r="QW60" s="322"/>
      <c r="QX60" s="322"/>
      <c r="QY60" s="322"/>
      <c r="QZ60" s="322"/>
      <c r="RA60" s="322"/>
      <c r="RB60" s="322"/>
      <c r="RC60" s="322"/>
      <c r="RD60" s="322"/>
      <c r="RE60" s="322"/>
      <c r="RF60" s="322"/>
      <c r="RG60" s="322"/>
      <c r="RH60" s="322"/>
      <c r="RI60" s="322"/>
      <c r="RJ60" s="322"/>
      <c r="RK60" s="322"/>
      <c r="RL60" s="322"/>
      <c r="RM60" s="322"/>
      <c r="RN60" s="322"/>
      <c r="RO60" s="322"/>
      <c r="RP60" s="322"/>
      <c r="RQ60" s="322"/>
      <c r="RR60" s="322"/>
      <c r="RS60" s="322"/>
      <c r="RT60" s="322"/>
      <c r="RU60" s="322"/>
      <c r="RV60" s="322"/>
      <c r="RW60" s="322"/>
      <c r="RX60" s="322"/>
      <c r="RY60" s="322"/>
      <c r="RZ60" s="322"/>
      <c r="SA60" s="322"/>
      <c r="SB60" s="322"/>
      <c r="SC60" s="322"/>
      <c r="SD60" s="322"/>
      <c r="SE60" s="322"/>
      <c r="SF60" s="322"/>
      <c r="SG60" s="322"/>
      <c r="SH60" s="322"/>
      <c r="SI60" s="322"/>
      <c r="SJ60" s="322"/>
      <c r="SK60" s="322"/>
      <c r="SL60" s="322"/>
      <c r="SM60" s="322"/>
      <c r="SN60" s="322"/>
      <c r="SO60" s="322"/>
      <c r="SP60" s="322"/>
      <c r="SQ60" s="322"/>
      <c r="SR60" s="322"/>
      <c r="SS60" s="322"/>
      <c r="ST60" s="322"/>
      <c r="SU60" s="322"/>
      <c r="SV60" s="322"/>
      <c r="SW60" s="322"/>
      <c r="SX60" s="322"/>
      <c r="SY60" s="322"/>
      <c r="SZ60" s="322"/>
      <c r="TA60" s="322"/>
      <c r="TB60" s="322"/>
      <c r="TC60" s="322"/>
    </row>
    <row r="61" spans="1:523" s="283" customFormat="1" ht="15.75">
      <c r="A61" s="393"/>
      <c r="B61" s="608"/>
      <c r="C61" s="385"/>
      <c r="D61" s="616"/>
      <c r="E61" s="617"/>
      <c r="F61" s="539"/>
      <c r="G61" s="540"/>
      <c r="H61" s="531"/>
      <c r="I61" s="531"/>
      <c r="J61" s="531"/>
      <c r="K61" s="541"/>
      <c r="L61" s="570"/>
      <c r="M61" s="2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 s="322"/>
      <c r="FT61" s="322"/>
      <c r="FU61" s="322"/>
      <c r="FV61" s="322"/>
      <c r="FW61" s="322"/>
      <c r="FX61" s="322"/>
      <c r="FY61" s="322"/>
      <c r="FZ61" s="322"/>
      <c r="GA61" s="322"/>
      <c r="GB61" s="322"/>
      <c r="GC61" s="322"/>
      <c r="GD61" s="322"/>
      <c r="GE61" s="322"/>
      <c r="GF61" s="322"/>
      <c r="GG61" s="322"/>
      <c r="GH61" s="322"/>
      <c r="GI61" s="322"/>
      <c r="GJ61" s="322"/>
      <c r="GK61" s="322"/>
      <c r="GL61" s="322"/>
      <c r="GM61" s="322"/>
      <c r="GN61" s="322"/>
      <c r="GO61" s="322"/>
      <c r="GP61" s="322"/>
      <c r="GQ61" s="322"/>
      <c r="GR61" s="322"/>
      <c r="GS61" s="322"/>
      <c r="GT61" s="322"/>
      <c r="GU61" s="322"/>
      <c r="GV61" s="322"/>
      <c r="GW61" s="322"/>
      <c r="GX61" s="322"/>
      <c r="GY61" s="322"/>
      <c r="GZ61" s="322"/>
      <c r="HA61" s="322"/>
      <c r="HB61" s="322"/>
      <c r="HC61" s="322"/>
      <c r="HD61" s="322"/>
      <c r="HE61" s="322"/>
      <c r="HF61" s="322"/>
      <c r="HG61" s="322"/>
      <c r="HH61" s="322"/>
      <c r="HI61" s="322"/>
      <c r="HJ61" s="322"/>
      <c r="HK61" s="322"/>
      <c r="HL61" s="322"/>
      <c r="HM61" s="322"/>
      <c r="HN61" s="322"/>
      <c r="HO61" s="322"/>
      <c r="HP61" s="322"/>
      <c r="HQ61" s="322"/>
      <c r="HR61" s="322"/>
      <c r="HS61" s="322"/>
      <c r="HT61" s="322"/>
      <c r="HU61" s="322"/>
      <c r="HV61" s="322"/>
      <c r="HW61" s="322"/>
      <c r="HX61" s="322"/>
      <c r="HY61" s="322"/>
      <c r="HZ61" s="322"/>
      <c r="IA61" s="322"/>
      <c r="IB61" s="322"/>
      <c r="IC61" s="322"/>
      <c r="ID61" s="322"/>
      <c r="IE61" s="322"/>
      <c r="IF61" s="322"/>
      <c r="IG61" s="322"/>
      <c r="IH61" s="322"/>
      <c r="II61" s="322"/>
      <c r="IJ61" s="322"/>
      <c r="IK61" s="322"/>
      <c r="IL61" s="322"/>
      <c r="IM61" s="322"/>
      <c r="IN61" s="322"/>
      <c r="IO61" s="322"/>
      <c r="IP61" s="322"/>
      <c r="IQ61" s="322"/>
      <c r="IR61" s="322"/>
      <c r="IS61" s="322"/>
      <c r="IT61" s="322"/>
      <c r="IU61" s="322"/>
      <c r="IV61" s="322"/>
      <c r="IW61" s="322"/>
      <c r="IX61" s="322"/>
      <c r="IY61" s="322"/>
      <c r="IZ61" s="322"/>
      <c r="JA61" s="322"/>
      <c r="JB61" s="322"/>
      <c r="JC61" s="322"/>
      <c r="JD61" s="322"/>
      <c r="JE61" s="322"/>
      <c r="JF61" s="322"/>
      <c r="JG61" s="322"/>
      <c r="JH61" s="322"/>
      <c r="JI61" s="322"/>
      <c r="JJ61" s="322"/>
      <c r="JK61" s="322"/>
      <c r="JL61" s="322"/>
      <c r="JM61" s="322"/>
      <c r="JN61" s="322"/>
      <c r="JO61" s="322"/>
      <c r="JP61" s="322"/>
      <c r="JQ61" s="322"/>
      <c r="JR61" s="322"/>
      <c r="JS61" s="322"/>
      <c r="JT61" s="322"/>
      <c r="JU61" s="322"/>
      <c r="JV61" s="322"/>
      <c r="JW61" s="322"/>
      <c r="JX61" s="322"/>
      <c r="JY61" s="322"/>
      <c r="JZ61" s="322"/>
      <c r="KA61" s="322"/>
      <c r="KB61" s="322"/>
      <c r="KC61" s="322"/>
      <c r="KD61" s="322"/>
      <c r="KE61" s="322"/>
      <c r="KF61" s="322"/>
      <c r="KG61" s="322"/>
      <c r="KH61" s="322"/>
      <c r="KI61" s="322"/>
      <c r="KJ61" s="322"/>
      <c r="KK61" s="322"/>
      <c r="KL61" s="322"/>
      <c r="KM61" s="322"/>
      <c r="KN61" s="322"/>
      <c r="KO61" s="322"/>
      <c r="KP61" s="322"/>
      <c r="KQ61" s="322"/>
      <c r="KR61" s="322"/>
      <c r="KS61" s="322"/>
      <c r="KT61" s="322"/>
      <c r="KU61" s="322"/>
      <c r="KV61" s="322"/>
      <c r="KW61" s="322"/>
      <c r="KX61" s="322"/>
      <c r="KY61" s="322"/>
      <c r="KZ61" s="322"/>
      <c r="LA61" s="322"/>
      <c r="LB61" s="322"/>
      <c r="LC61" s="322"/>
      <c r="LD61" s="322"/>
      <c r="LE61" s="322"/>
      <c r="LF61" s="322"/>
      <c r="LG61" s="322"/>
      <c r="LH61" s="322"/>
      <c r="LI61" s="322"/>
      <c r="LJ61" s="322"/>
      <c r="LK61" s="322"/>
      <c r="LL61" s="322"/>
      <c r="LM61" s="322"/>
      <c r="LN61" s="322"/>
      <c r="LO61" s="322"/>
      <c r="LP61" s="322"/>
      <c r="LQ61" s="322"/>
      <c r="LR61" s="322"/>
      <c r="LS61" s="322"/>
      <c r="LT61" s="322"/>
      <c r="LU61" s="322"/>
      <c r="LV61" s="322"/>
      <c r="LW61" s="322"/>
      <c r="LX61" s="322"/>
      <c r="LY61" s="322"/>
      <c r="LZ61" s="322"/>
      <c r="MA61" s="322"/>
      <c r="MB61" s="322"/>
      <c r="MC61" s="322"/>
      <c r="MD61" s="322"/>
      <c r="ME61" s="322"/>
      <c r="MF61" s="322"/>
      <c r="MG61" s="322"/>
      <c r="MH61" s="322"/>
      <c r="MI61" s="322"/>
      <c r="MJ61" s="322"/>
      <c r="MK61" s="322"/>
      <c r="ML61" s="322"/>
      <c r="MM61" s="322"/>
      <c r="MN61" s="322"/>
      <c r="MO61" s="322"/>
      <c r="MP61" s="322"/>
      <c r="MQ61" s="322"/>
      <c r="MR61" s="322"/>
      <c r="MS61" s="322"/>
      <c r="MT61" s="322"/>
      <c r="MU61" s="322"/>
      <c r="MV61" s="322"/>
      <c r="MW61" s="322"/>
      <c r="MX61" s="322"/>
      <c r="MY61" s="322"/>
      <c r="MZ61" s="322"/>
      <c r="NA61" s="322"/>
      <c r="NB61" s="322"/>
      <c r="NC61" s="322"/>
      <c r="ND61" s="322"/>
      <c r="NE61" s="322"/>
      <c r="NF61" s="322"/>
      <c r="NG61" s="322"/>
      <c r="NH61" s="322"/>
      <c r="NI61" s="322"/>
      <c r="NJ61" s="322"/>
      <c r="NK61" s="322"/>
      <c r="NL61" s="322"/>
      <c r="NM61" s="322"/>
      <c r="NN61" s="322"/>
      <c r="NO61" s="322"/>
      <c r="NP61" s="322"/>
      <c r="NQ61" s="322"/>
      <c r="NR61" s="322"/>
      <c r="NS61" s="322"/>
      <c r="NT61" s="322"/>
      <c r="NU61" s="322"/>
      <c r="NV61" s="322"/>
      <c r="NW61" s="322"/>
      <c r="NX61" s="322"/>
      <c r="NY61" s="322"/>
      <c r="NZ61" s="322"/>
      <c r="OA61" s="322"/>
      <c r="OB61" s="322"/>
      <c r="OC61" s="322"/>
      <c r="OD61" s="322"/>
      <c r="OE61" s="322"/>
      <c r="OF61" s="322"/>
      <c r="OG61" s="322"/>
      <c r="OH61" s="322"/>
      <c r="OI61" s="322"/>
      <c r="OJ61" s="322"/>
      <c r="OK61" s="322"/>
      <c r="OL61" s="322"/>
      <c r="OM61" s="322"/>
      <c r="ON61" s="322"/>
      <c r="OO61" s="322"/>
      <c r="OP61" s="322"/>
      <c r="OQ61" s="322"/>
      <c r="OR61" s="322"/>
      <c r="OS61" s="322"/>
      <c r="OT61" s="322"/>
      <c r="OU61" s="322"/>
      <c r="OV61" s="322"/>
      <c r="OW61" s="322"/>
      <c r="OX61" s="322"/>
      <c r="OY61" s="322"/>
      <c r="OZ61" s="322"/>
      <c r="PA61" s="322"/>
      <c r="PB61" s="322"/>
      <c r="PC61" s="322"/>
      <c r="PD61" s="322"/>
      <c r="PE61" s="322"/>
      <c r="PF61" s="322"/>
      <c r="PG61" s="322"/>
      <c r="PH61" s="322"/>
      <c r="PI61" s="322"/>
      <c r="PJ61" s="322"/>
      <c r="PK61" s="322"/>
      <c r="PL61" s="322"/>
      <c r="PM61" s="322"/>
      <c r="PN61" s="322"/>
      <c r="PO61" s="322"/>
      <c r="PP61" s="322"/>
      <c r="PQ61" s="322"/>
      <c r="PR61" s="322"/>
      <c r="PS61" s="322"/>
      <c r="PT61" s="322"/>
      <c r="PU61" s="322"/>
      <c r="PV61" s="322"/>
      <c r="PW61" s="322"/>
      <c r="PX61" s="322"/>
      <c r="PY61" s="322"/>
      <c r="PZ61" s="322"/>
      <c r="QA61" s="322"/>
      <c r="QB61" s="322"/>
      <c r="QC61" s="322"/>
      <c r="QD61" s="322"/>
      <c r="QE61" s="322"/>
      <c r="QF61" s="322"/>
      <c r="QG61" s="322"/>
      <c r="QH61" s="322"/>
      <c r="QI61" s="322"/>
      <c r="QJ61" s="322"/>
      <c r="QK61" s="322"/>
      <c r="QL61" s="322"/>
      <c r="QM61" s="322"/>
      <c r="QN61" s="322"/>
      <c r="QO61" s="322"/>
      <c r="QP61" s="322"/>
      <c r="QQ61" s="322"/>
      <c r="QR61" s="322"/>
      <c r="QS61" s="322"/>
      <c r="QT61" s="322"/>
      <c r="QU61" s="322"/>
      <c r="QV61" s="322"/>
      <c r="QW61" s="322"/>
      <c r="QX61" s="322"/>
      <c r="QY61" s="322"/>
      <c r="QZ61" s="322"/>
      <c r="RA61" s="322"/>
      <c r="RB61" s="322"/>
      <c r="RC61" s="322"/>
      <c r="RD61" s="322"/>
      <c r="RE61" s="322"/>
      <c r="RF61" s="322"/>
      <c r="RG61" s="322"/>
      <c r="RH61" s="322"/>
      <c r="RI61" s="322"/>
      <c r="RJ61" s="322"/>
      <c r="RK61" s="322"/>
      <c r="RL61" s="322"/>
      <c r="RM61" s="322"/>
      <c r="RN61" s="322"/>
      <c r="RO61" s="322"/>
      <c r="RP61" s="322"/>
      <c r="RQ61" s="322"/>
      <c r="RR61" s="322"/>
      <c r="RS61" s="322"/>
      <c r="RT61" s="322"/>
      <c r="RU61" s="322"/>
      <c r="RV61" s="322"/>
      <c r="RW61" s="322"/>
      <c r="RX61" s="322"/>
      <c r="RY61" s="322"/>
      <c r="RZ61" s="322"/>
      <c r="SA61" s="322"/>
      <c r="SB61" s="322"/>
      <c r="SC61" s="322"/>
      <c r="SD61" s="322"/>
      <c r="SE61" s="322"/>
      <c r="SF61" s="322"/>
      <c r="SG61" s="322"/>
      <c r="SH61" s="322"/>
      <c r="SI61" s="322"/>
      <c r="SJ61" s="322"/>
      <c r="SK61" s="322"/>
      <c r="SL61" s="322"/>
      <c r="SM61" s="322"/>
      <c r="SN61" s="322"/>
      <c r="SO61" s="322"/>
      <c r="SP61" s="322"/>
      <c r="SQ61" s="322"/>
      <c r="SR61" s="322"/>
      <c r="SS61" s="322"/>
      <c r="ST61" s="322"/>
      <c r="SU61" s="322"/>
      <c r="SV61" s="322"/>
      <c r="SW61" s="322"/>
      <c r="SX61" s="322"/>
      <c r="SY61" s="322"/>
      <c r="SZ61" s="322"/>
      <c r="TA61" s="322"/>
      <c r="TB61" s="322"/>
      <c r="TC61" s="322"/>
    </row>
    <row r="62" spans="1:523" s="283" customFormat="1" ht="15.75">
      <c r="A62" s="615"/>
      <c r="B62" s="538"/>
      <c r="C62" s="616"/>
      <c r="D62" s="384"/>
      <c r="E62" s="396"/>
      <c r="F62" s="394"/>
      <c r="G62" s="395"/>
      <c r="H62" s="382"/>
      <c r="I62" s="382"/>
      <c r="J62" s="382"/>
      <c r="K62" s="386"/>
      <c r="L62" s="378"/>
      <c r="M62" s="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 s="322"/>
      <c r="FT62" s="322"/>
      <c r="FU62" s="322"/>
      <c r="FV62" s="322"/>
      <c r="FW62" s="322"/>
      <c r="FX62" s="322"/>
      <c r="FY62" s="322"/>
      <c r="FZ62" s="322"/>
      <c r="GA62" s="322"/>
      <c r="GB62" s="322"/>
      <c r="GC62" s="322"/>
      <c r="GD62" s="322"/>
      <c r="GE62" s="322"/>
      <c r="GF62" s="322"/>
      <c r="GG62" s="322"/>
      <c r="GH62" s="322"/>
      <c r="GI62" s="322"/>
      <c r="GJ62" s="322"/>
      <c r="GK62" s="322"/>
      <c r="GL62" s="322"/>
      <c r="GM62" s="322"/>
      <c r="GN62" s="322"/>
      <c r="GO62" s="322"/>
      <c r="GP62" s="322"/>
      <c r="GQ62" s="322"/>
      <c r="GR62" s="322"/>
      <c r="GS62" s="322"/>
      <c r="GT62" s="322"/>
      <c r="GU62" s="322"/>
      <c r="GV62" s="322"/>
      <c r="GW62" s="322"/>
      <c r="GX62" s="322"/>
      <c r="GY62" s="322"/>
      <c r="GZ62" s="322"/>
      <c r="HA62" s="322"/>
      <c r="HB62" s="322"/>
      <c r="HC62" s="322"/>
      <c r="HD62" s="322"/>
      <c r="HE62" s="322"/>
      <c r="HF62" s="322"/>
      <c r="HG62" s="322"/>
      <c r="HH62" s="322"/>
      <c r="HI62" s="322"/>
      <c r="HJ62" s="322"/>
      <c r="HK62" s="322"/>
      <c r="HL62" s="322"/>
      <c r="HM62" s="322"/>
      <c r="HN62" s="322"/>
      <c r="HO62" s="322"/>
      <c r="HP62" s="322"/>
      <c r="HQ62" s="322"/>
      <c r="HR62" s="322"/>
      <c r="HS62" s="322"/>
      <c r="HT62" s="322"/>
      <c r="HU62" s="322"/>
      <c r="HV62" s="322"/>
      <c r="HW62" s="322"/>
      <c r="HX62" s="322"/>
      <c r="HY62" s="322"/>
      <c r="HZ62" s="322"/>
      <c r="IA62" s="322"/>
      <c r="IB62" s="322"/>
      <c r="IC62" s="322"/>
      <c r="ID62" s="322"/>
      <c r="IE62" s="322"/>
      <c r="IF62" s="322"/>
      <c r="IG62" s="322"/>
      <c r="IH62" s="322"/>
      <c r="II62" s="322"/>
      <c r="IJ62" s="322"/>
      <c r="IK62" s="322"/>
      <c r="IL62" s="322"/>
      <c r="IM62" s="322"/>
      <c r="IN62" s="322"/>
      <c r="IO62" s="322"/>
      <c r="IP62" s="322"/>
      <c r="IQ62" s="322"/>
      <c r="IR62" s="322"/>
      <c r="IS62" s="322"/>
      <c r="IT62" s="322"/>
      <c r="IU62" s="322"/>
      <c r="IV62" s="322"/>
      <c r="IW62" s="322"/>
      <c r="IX62" s="322"/>
      <c r="IY62" s="322"/>
      <c r="IZ62" s="322"/>
      <c r="JA62" s="322"/>
      <c r="JB62" s="322"/>
      <c r="JC62" s="322"/>
      <c r="JD62" s="322"/>
      <c r="JE62" s="322"/>
      <c r="JF62" s="322"/>
      <c r="JG62" s="322"/>
      <c r="JH62" s="322"/>
      <c r="JI62" s="322"/>
      <c r="JJ62" s="322"/>
      <c r="JK62" s="322"/>
      <c r="JL62" s="322"/>
      <c r="JM62" s="322"/>
      <c r="JN62" s="322"/>
      <c r="JO62" s="322"/>
      <c r="JP62" s="322"/>
      <c r="JQ62" s="322"/>
      <c r="JR62" s="322"/>
      <c r="JS62" s="322"/>
      <c r="JT62" s="322"/>
      <c r="JU62" s="322"/>
      <c r="JV62" s="322"/>
      <c r="JW62" s="322"/>
      <c r="JX62" s="322"/>
      <c r="JY62" s="322"/>
      <c r="JZ62" s="322"/>
      <c r="KA62" s="322"/>
      <c r="KB62" s="322"/>
      <c r="KC62" s="322"/>
      <c r="KD62" s="322"/>
      <c r="KE62" s="322"/>
      <c r="KF62" s="322"/>
      <c r="KG62" s="322"/>
      <c r="KH62" s="322"/>
      <c r="KI62" s="322"/>
      <c r="KJ62" s="322"/>
      <c r="KK62" s="322"/>
      <c r="KL62" s="322"/>
      <c r="KM62" s="322"/>
      <c r="KN62" s="322"/>
      <c r="KO62" s="322"/>
      <c r="KP62" s="322"/>
      <c r="KQ62" s="322"/>
      <c r="KR62" s="322"/>
      <c r="KS62" s="322"/>
      <c r="KT62" s="322"/>
      <c r="KU62" s="322"/>
      <c r="KV62" s="322"/>
      <c r="KW62" s="322"/>
      <c r="KX62" s="322"/>
      <c r="KY62" s="322"/>
      <c r="KZ62" s="322"/>
      <c r="LA62" s="322"/>
      <c r="LB62" s="322"/>
      <c r="LC62" s="322"/>
      <c r="LD62" s="322"/>
      <c r="LE62" s="322"/>
      <c r="LF62" s="322"/>
      <c r="LG62" s="322"/>
      <c r="LH62" s="322"/>
      <c r="LI62" s="322"/>
      <c r="LJ62" s="322"/>
      <c r="LK62" s="322"/>
      <c r="LL62" s="322"/>
      <c r="LM62" s="322"/>
      <c r="LN62" s="322"/>
      <c r="LO62" s="322"/>
      <c r="LP62" s="322"/>
      <c r="LQ62" s="322"/>
      <c r="LR62" s="322"/>
      <c r="LS62" s="322"/>
      <c r="LT62" s="322"/>
      <c r="LU62" s="322"/>
      <c r="LV62" s="322"/>
      <c r="LW62" s="322"/>
      <c r="LX62" s="322"/>
      <c r="LY62" s="322"/>
      <c r="LZ62" s="322"/>
      <c r="MA62" s="322"/>
      <c r="MB62" s="322"/>
      <c r="MC62" s="322"/>
      <c r="MD62" s="322"/>
      <c r="ME62" s="322"/>
      <c r="MF62" s="322"/>
      <c r="MG62" s="322"/>
      <c r="MH62" s="322"/>
      <c r="MI62" s="322"/>
      <c r="MJ62" s="322"/>
      <c r="MK62" s="322"/>
      <c r="ML62" s="322"/>
      <c r="MM62" s="322"/>
      <c r="MN62" s="322"/>
      <c r="MO62" s="322"/>
      <c r="MP62" s="322"/>
      <c r="MQ62" s="322"/>
      <c r="MR62" s="322"/>
      <c r="MS62" s="322"/>
      <c r="MT62" s="322"/>
      <c r="MU62" s="322"/>
      <c r="MV62" s="322"/>
      <c r="MW62" s="322"/>
      <c r="MX62" s="322"/>
      <c r="MY62" s="322"/>
      <c r="MZ62" s="322"/>
      <c r="NA62" s="322"/>
      <c r="NB62" s="322"/>
      <c r="NC62" s="322"/>
      <c r="ND62" s="322"/>
      <c r="NE62" s="322"/>
      <c r="NF62" s="322"/>
      <c r="NG62" s="322"/>
      <c r="NH62" s="322"/>
      <c r="NI62" s="322"/>
      <c r="NJ62" s="322"/>
      <c r="NK62" s="322"/>
      <c r="NL62" s="322"/>
      <c r="NM62" s="322"/>
      <c r="NN62" s="322"/>
      <c r="NO62" s="322"/>
      <c r="NP62" s="322"/>
      <c r="NQ62" s="322"/>
      <c r="NR62" s="322"/>
      <c r="NS62" s="322"/>
      <c r="NT62" s="322"/>
      <c r="NU62" s="322"/>
      <c r="NV62" s="322"/>
      <c r="NW62" s="322"/>
      <c r="NX62" s="322"/>
      <c r="NY62" s="322"/>
      <c r="NZ62" s="322"/>
      <c r="OA62" s="322"/>
      <c r="OB62" s="322"/>
      <c r="OC62" s="322"/>
      <c r="OD62" s="322"/>
      <c r="OE62" s="322"/>
      <c r="OF62" s="322"/>
      <c r="OG62" s="322"/>
      <c r="OH62" s="322"/>
      <c r="OI62" s="322"/>
      <c r="OJ62" s="322"/>
      <c r="OK62" s="322"/>
      <c r="OL62" s="322"/>
      <c r="OM62" s="322"/>
      <c r="ON62" s="322"/>
      <c r="OO62" s="322"/>
      <c r="OP62" s="322"/>
      <c r="OQ62" s="322"/>
      <c r="OR62" s="322"/>
      <c r="OS62" s="322"/>
      <c r="OT62" s="322"/>
      <c r="OU62" s="322"/>
      <c r="OV62" s="322"/>
      <c r="OW62" s="322"/>
      <c r="OX62" s="322"/>
      <c r="OY62" s="322"/>
      <c r="OZ62" s="322"/>
      <c r="PA62" s="322"/>
      <c r="PB62" s="322"/>
      <c r="PC62" s="322"/>
      <c r="PD62" s="322"/>
      <c r="PE62" s="322"/>
      <c r="PF62" s="322"/>
      <c r="PG62" s="322"/>
      <c r="PH62" s="322"/>
      <c r="PI62" s="322"/>
      <c r="PJ62" s="322"/>
      <c r="PK62" s="322"/>
      <c r="PL62" s="322"/>
      <c r="PM62" s="322"/>
      <c r="PN62" s="322"/>
      <c r="PO62" s="322"/>
      <c r="PP62" s="322"/>
      <c r="PQ62" s="322"/>
      <c r="PR62" s="322"/>
      <c r="PS62" s="322"/>
      <c r="PT62" s="322"/>
      <c r="PU62" s="322"/>
      <c r="PV62" s="322"/>
      <c r="PW62" s="322"/>
      <c r="PX62" s="322"/>
      <c r="PY62" s="322"/>
      <c r="PZ62" s="322"/>
      <c r="QA62" s="322"/>
      <c r="QB62" s="322"/>
      <c r="QC62" s="322"/>
      <c r="QD62" s="322"/>
      <c r="QE62" s="322"/>
      <c r="QF62" s="322"/>
      <c r="QG62" s="322"/>
      <c r="QH62" s="322"/>
      <c r="QI62" s="322"/>
      <c r="QJ62" s="322"/>
      <c r="QK62" s="322"/>
      <c r="QL62" s="322"/>
      <c r="QM62" s="322"/>
      <c r="QN62" s="322"/>
      <c r="QO62" s="322"/>
      <c r="QP62" s="322"/>
      <c r="QQ62" s="322"/>
      <c r="QR62" s="322"/>
      <c r="QS62" s="322"/>
      <c r="QT62" s="322"/>
      <c r="QU62" s="322"/>
      <c r="QV62" s="322"/>
      <c r="QW62" s="322"/>
      <c r="QX62" s="322"/>
      <c r="QY62" s="322"/>
      <c r="QZ62" s="322"/>
      <c r="RA62" s="322"/>
      <c r="RB62" s="322"/>
      <c r="RC62" s="322"/>
      <c r="RD62" s="322"/>
      <c r="RE62" s="322"/>
      <c r="RF62" s="322"/>
      <c r="RG62" s="322"/>
      <c r="RH62" s="322"/>
      <c r="RI62" s="322"/>
      <c r="RJ62" s="322"/>
      <c r="RK62" s="322"/>
      <c r="RL62" s="322"/>
      <c r="RM62" s="322"/>
      <c r="RN62" s="322"/>
      <c r="RO62" s="322"/>
      <c r="RP62" s="322"/>
      <c r="RQ62" s="322"/>
      <c r="RR62" s="322"/>
      <c r="RS62" s="322"/>
      <c r="RT62" s="322"/>
      <c r="RU62" s="322"/>
      <c r="RV62" s="322"/>
      <c r="RW62" s="322"/>
      <c r="RX62" s="322"/>
      <c r="RY62" s="322"/>
      <c r="RZ62" s="322"/>
      <c r="SA62" s="322"/>
      <c r="SB62" s="322"/>
      <c r="SC62" s="322"/>
      <c r="SD62" s="322"/>
      <c r="SE62" s="322"/>
      <c r="SF62" s="322"/>
      <c r="SG62" s="322"/>
      <c r="SH62" s="322"/>
      <c r="SI62" s="322"/>
      <c r="SJ62" s="322"/>
      <c r="SK62" s="322"/>
      <c r="SL62" s="322"/>
      <c r="SM62" s="322"/>
      <c r="SN62" s="322"/>
      <c r="SO62" s="322"/>
      <c r="SP62" s="322"/>
      <c r="SQ62" s="322"/>
      <c r="SR62" s="322"/>
      <c r="SS62" s="322"/>
      <c r="ST62" s="322"/>
      <c r="SU62" s="322"/>
      <c r="SV62" s="322"/>
      <c r="SW62" s="322"/>
      <c r="SX62" s="322"/>
      <c r="SY62" s="322"/>
      <c r="SZ62" s="322"/>
      <c r="TA62" s="322"/>
      <c r="TB62" s="322"/>
      <c r="TC62" s="322"/>
    </row>
    <row r="63" spans="1:523" s="283" customFormat="1" ht="15.75">
      <c r="A63" s="393"/>
      <c r="B63" s="381"/>
      <c r="C63" s="384"/>
      <c r="D63" s="384"/>
      <c r="E63" s="396"/>
      <c r="F63" s="394"/>
      <c r="G63" s="395"/>
      <c r="H63" s="382"/>
      <c r="I63" s="382"/>
      <c r="J63" s="382"/>
      <c r="K63" s="386"/>
      <c r="L63" s="378"/>
      <c r="M63" s="2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 s="322"/>
      <c r="FT63" s="322"/>
      <c r="FU63" s="322"/>
      <c r="FV63" s="322"/>
      <c r="FW63" s="322"/>
      <c r="FX63" s="322"/>
      <c r="FY63" s="322"/>
      <c r="FZ63" s="322"/>
      <c r="GA63" s="322"/>
      <c r="GB63" s="322"/>
      <c r="GC63" s="322"/>
      <c r="GD63" s="322"/>
      <c r="GE63" s="322"/>
      <c r="GF63" s="322"/>
      <c r="GG63" s="322"/>
      <c r="GH63" s="322"/>
      <c r="GI63" s="322"/>
      <c r="GJ63" s="322"/>
      <c r="GK63" s="322"/>
      <c r="GL63" s="322"/>
      <c r="GM63" s="322"/>
      <c r="GN63" s="322"/>
      <c r="GO63" s="322"/>
      <c r="GP63" s="322"/>
      <c r="GQ63" s="322"/>
      <c r="GR63" s="322"/>
      <c r="GS63" s="322"/>
      <c r="GT63" s="322"/>
      <c r="GU63" s="322"/>
      <c r="GV63" s="322"/>
      <c r="GW63" s="322"/>
      <c r="GX63" s="322"/>
      <c r="GY63" s="322"/>
      <c r="GZ63" s="322"/>
      <c r="HA63" s="322"/>
      <c r="HB63" s="322"/>
      <c r="HC63" s="322"/>
      <c r="HD63" s="322"/>
      <c r="HE63" s="322"/>
      <c r="HF63" s="322"/>
      <c r="HG63" s="322"/>
      <c r="HH63" s="322"/>
      <c r="HI63" s="322"/>
      <c r="HJ63" s="322"/>
      <c r="HK63" s="322"/>
      <c r="HL63" s="322"/>
      <c r="HM63" s="322"/>
      <c r="HN63" s="322"/>
      <c r="HO63" s="322"/>
      <c r="HP63" s="322"/>
      <c r="HQ63" s="322"/>
      <c r="HR63" s="322"/>
      <c r="HS63" s="322"/>
      <c r="HT63" s="322"/>
      <c r="HU63" s="322"/>
      <c r="HV63" s="322"/>
      <c r="HW63" s="322"/>
      <c r="HX63" s="322"/>
      <c r="HY63" s="322"/>
      <c r="HZ63" s="322"/>
      <c r="IA63" s="322"/>
      <c r="IB63" s="322"/>
      <c r="IC63" s="322"/>
      <c r="ID63" s="322"/>
      <c r="IE63" s="322"/>
      <c r="IF63" s="322"/>
      <c r="IG63" s="322"/>
      <c r="IH63" s="322"/>
      <c r="II63" s="322"/>
      <c r="IJ63" s="322"/>
      <c r="IK63" s="322"/>
      <c r="IL63" s="322"/>
      <c r="IM63" s="322"/>
      <c r="IN63" s="322"/>
      <c r="IO63" s="322"/>
      <c r="IP63" s="322"/>
      <c r="IQ63" s="322"/>
      <c r="IR63" s="322"/>
      <c r="IS63" s="322"/>
      <c r="IT63" s="322"/>
      <c r="IU63" s="322"/>
      <c r="IV63" s="322"/>
      <c r="IW63" s="322"/>
      <c r="IX63" s="322"/>
      <c r="IY63" s="322"/>
      <c r="IZ63" s="322"/>
      <c r="JA63" s="322"/>
      <c r="JB63" s="322"/>
      <c r="JC63" s="322"/>
      <c r="JD63" s="322"/>
      <c r="JE63" s="322"/>
      <c r="JF63" s="322"/>
      <c r="JG63" s="322"/>
      <c r="JH63" s="322"/>
      <c r="JI63" s="322"/>
      <c r="JJ63" s="322"/>
      <c r="JK63" s="322"/>
      <c r="JL63" s="322"/>
      <c r="JM63" s="322"/>
      <c r="JN63" s="322"/>
      <c r="JO63" s="322"/>
      <c r="JP63" s="322"/>
      <c r="JQ63" s="322"/>
      <c r="JR63" s="322"/>
      <c r="JS63" s="322"/>
      <c r="JT63" s="322"/>
      <c r="JU63" s="322"/>
      <c r="JV63" s="322"/>
      <c r="JW63" s="322"/>
      <c r="JX63" s="322"/>
      <c r="JY63" s="322"/>
      <c r="JZ63" s="322"/>
      <c r="KA63" s="322"/>
      <c r="KB63" s="322"/>
      <c r="KC63" s="322"/>
      <c r="KD63" s="322"/>
      <c r="KE63" s="322"/>
      <c r="KF63" s="322"/>
      <c r="KG63" s="322"/>
      <c r="KH63" s="322"/>
      <c r="KI63" s="322"/>
      <c r="KJ63" s="322"/>
      <c r="KK63" s="322"/>
      <c r="KL63" s="322"/>
      <c r="KM63" s="322"/>
      <c r="KN63" s="322"/>
      <c r="KO63" s="322"/>
      <c r="KP63" s="322"/>
      <c r="KQ63" s="322"/>
      <c r="KR63" s="322"/>
      <c r="KS63" s="322"/>
      <c r="KT63" s="322"/>
      <c r="KU63" s="322"/>
      <c r="KV63" s="322"/>
      <c r="KW63" s="322"/>
      <c r="KX63" s="322"/>
      <c r="KY63" s="322"/>
      <c r="KZ63" s="322"/>
      <c r="LA63" s="322"/>
      <c r="LB63" s="322"/>
      <c r="LC63" s="322"/>
      <c r="LD63" s="322"/>
      <c r="LE63" s="322"/>
      <c r="LF63" s="322"/>
      <c r="LG63" s="322"/>
      <c r="LH63" s="322"/>
      <c r="LI63" s="322"/>
      <c r="LJ63" s="322"/>
      <c r="LK63" s="322"/>
      <c r="LL63" s="322"/>
      <c r="LM63" s="322"/>
      <c r="LN63" s="322"/>
      <c r="LO63" s="322"/>
      <c r="LP63" s="322"/>
      <c r="LQ63" s="322"/>
      <c r="LR63" s="322"/>
      <c r="LS63" s="322"/>
      <c r="LT63" s="322"/>
      <c r="LU63" s="322"/>
      <c r="LV63" s="322"/>
      <c r="LW63" s="322"/>
      <c r="LX63" s="322"/>
      <c r="LY63" s="322"/>
      <c r="LZ63" s="322"/>
      <c r="MA63" s="322"/>
      <c r="MB63" s="322"/>
      <c r="MC63" s="322"/>
      <c r="MD63" s="322"/>
      <c r="ME63" s="322"/>
      <c r="MF63" s="322"/>
      <c r="MG63" s="322"/>
      <c r="MH63" s="322"/>
      <c r="MI63" s="322"/>
      <c r="MJ63" s="322"/>
      <c r="MK63" s="322"/>
      <c r="ML63" s="322"/>
      <c r="MM63" s="322"/>
      <c r="MN63" s="322"/>
      <c r="MO63" s="322"/>
      <c r="MP63" s="322"/>
      <c r="MQ63" s="322"/>
      <c r="MR63" s="322"/>
      <c r="MS63" s="322"/>
      <c r="MT63" s="322"/>
      <c r="MU63" s="322"/>
      <c r="MV63" s="322"/>
      <c r="MW63" s="322"/>
      <c r="MX63" s="322"/>
      <c r="MY63" s="322"/>
      <c r="MZ63" s="322"/>
      <c r="NA63" s="322"/>
      <c r="NB63" s="322"/>
      <c r="NC63" s="322"/>
      <c r="ND63" s="322"/>
      <c r="NE63" s="322"/>
      <c r="NF63" s="322"/>
      <c r="NG63" s="322"/>
      <c r="NH63" s="322"/>
      <c r="NI63" s="322"/>
      <c r="NJ63" s="322"/>
      <c r="NK63" s="322"/>
      <c r="NL63" s="322"/>
      <c r="NM63" s="322"/>
      <c r="NN63" s="322"/>
      <c r="NO63" s="322"/>
      <c r="NP63" s="322"/>
      <c r="NQ63" s="322"/>
      <c r="NR63" s="322"/>
      <c r="NS63" s="322"/>
      <c r="NT63" s="322"/>
      <c r="NU63" s="322"/>
      <c r="NV63" s="322"/>
      <c r="NW63" s="322"/>
      <c r="NX63" s="322"/>
      <c r="NY63" s="322"/>
      <c r="NZ63" s="322"/>
      <c r="OA63" s="322"/>
      <c r="OB63" s="322"/>
      <c r="OC63" s="322"/>
      <c r="OD63" s="322"/>
      <c r="OE63" s="322"/>
      <c r="OF63" s="322"/>
      <c r="OG63" s="322"/>
      <c r="OH63" s="322"/>
      <c r="OI63" s="322"/>
      <c r="OJ63" s="322"/>
      <c r="OK63" s="322"/>
      <c r="OL63" s="322"/>
      <c r="OM63" s="322"/>
      <c r="ON63" s="322"/>
      <c r="OO63" s="322"/>
      <c r="OP63" s="322"/>
      <c r="OQ63" s="322"/>
      <c r="OR63" s="322"/>
      <c r="OS63" s="322"/>
      <c r="OT63" s="322"/>
      <c r="OU63" s="322"/>
      <c r="OV63" s="322"/>
      <c r="OW63" s="322"/>
      <c r="OX63" s="322"/>
      <c r="OY63" s="322"/>
      <c r="OZ63" s="322"/>
      <c r="PA63" s="322"/>
      <c r="PB63" s="322"/>
      <c r="PC63" s="322"/>
      <c r="PD63" s="322"/>
      <c r="PE63" s="322"/>
      <c r="PF63" s="322"/>
      <c r="PG63" s="322"/>
      <c r="PH63" s="322"/>
      <c r="PI63" s="322"/>
      <c r="PJ63" s="322"/>
      <c r="PK63" s="322"/>
      <c r="PL63" s="322"/>
      <c r="PM63" s="322"/>
      <c r="PN63" s="322"/>
      <c r="PO63" s="322"/>
      <c r="PP63" s="322"/>
      <c r="PQ63" s="322"/>
      <c r="PR63" s="322"/>
      <c r="PS63" s="322"/>
      <c r="PT63" s="322"/>
      <c r="PU63" s="322"/>
      <c r="PV63" s="322"/>
      <c r="PW63" s="322"/>
      <c r="PX63" s="322"/>
      <c r="PY63" s="322"/>
      <c r="PZ63" s="322"/>
      <c r="QA63" s="322"/>
      <c r="QB63" s="322"/>
      <c r="QC63" s="322"/>
      <c r="QD63" s="322"/>
      <c r="QE63" s="322"/>
      <c r="QF63" s="322"/>
      <c r="QG63" s="322"/>
      <c r="QH63" s="322"/>
      <c r="QI63" s="322"/>
      <c r="QJ63" s="322"/>
      <c r="QK63" s="322"/>
      <c r="QL63" s="322"/>
      <c r="QM63" s="322"/>
      <c r="QN63" s="322"/>
      <c r="QO63" s="322"/>
      <c r="QP63" s="322"/>
      <c r="QQ63" s="322"/>
      <c r="QR63" s="322"/>
      <c r="QS63" s="322"/>
      <c r="QT63" s="322"/>
      <c r="QU63" s="322"/>
      <c r="QV63" s="322"/>
      <c r="QW63" s="322"/>
      <c r="QX63" s="322"/>
      <c r="QY63" s="322"/>
      <c r="QZ63" s="322"/>
      <c r="RA63" s="322"/>
      <c r="RB63" s="322"/>
      <c r="RC63" s="322"/>
      <c r="RD63" s="322"/>
      <c r="RE63" s="322"/>
      <c r="RF63" s="322"/>
      <c r="RG63" s="322"/>
      <c r="RH63" s="322"/>
      <c r="RI63" s="322"/>
      <c r="RJ63" s="322"/>
      <c r="RK63" s="322"/>
      <c r="RL63" s="322"/>
      <c r="RM63" s="322"/>
      <c r="RN63" s="322"/>
      <c r="RO63" s="322"/>
      <c r="RP63" s="322"/>
      <c r="RQ63" s="322"/>
      <c r="RR63" s="322"/>
      <c r="RS63" s="322"/>
      <c r="RT63" s="322"/>
      <c r="RU63" s="322"/>
      <c r="RV63" s="322"/>
      <c r="RW63" s="322"/>
      <c r="RX63" s="322"/>
      <c r="RY63" s="322"/>
      <c r="RZ63" s="322"/>
      <c r="SA63" s="322"/>
      <c r="SB63" s="322"/>
      <c r="SC63" s="322"/>
      <c r="SD63" s="322"/>
      <c r="SE63" s="322"/>
      <c r="SF63" s="322"/>
      <c r="SG63" s="322"/>
      <c r="SH63" s="322"/>
      <c r="SI63" s="322"/>
      <c r="SJ63" s="322"/>
      <c r="SK63" s="322"/>
      <c r="SL63" s="322"/>
      <c r="SM63" s="322"/>
      <c r="SN63" s="322"/>
      <c r="SO63" s="322"/>
      <c r="SP63" s="322"/>
      <c r="SQ63" s="322"/>
      <c r="SR63" s="322"/>
      <c r="SS63" s="322"/>
      <c r="ST63" s="322"/>
      <c r="SU63" s="322"/>
      <c r="SV63" s="322"/>
      <c r="SW63" s="322"/>
      <c r="SX63" s="322"/>
      <c r="SY63" s="322"/>
      <c r="SZ63" s="322"/>
      <c r="TA63" s="322"/>
      <c r="TB63" s="322"/>
      <c r="TC63" s="322"/>
    </row>
    <row r="64" spans="1:523" s="283" customFormat="1" ht="15.75">
      <c r="A64" s="393"/>
      <c r="B64" s="381"/>
      <c r="C64" s="385"/>
      <c r="D64" s="384"/>
      <c r="E64" s="396"/>
      <c r="F64" s="394"/>
      <c r="G64" s="395"/>
      <c r="H64" s="382"/>
      <c r="I64" s="382"/>
      <c r="J64" s="382"/>
      <c r="K64" s="386"/>
      <c r="L64" s="378"/>
      <c r="M64" s="2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 s="322"/>
      <c r="FT64" s="322"/>
      <c r="FU64" s="322"/>
      <c r="FV64" s="322"/>
      <c r="FW64" s="322"/>
      <c r="FX64" s="322"/>
      <c r="FY64" s="322"/>
      <c r="FZ64" s="322"/>
      <c r="GA64" s="322"/>
      <c r="GB64" s="322"/>
      <c r="GC64" s="322"/>
      <c r="GD64" s="322"/>
      <c r="GE64" s="322"/>
      <c r="GF64" s="322"/>
      <c r="GG64" s="322"/>
      <c r="GH64" s="322"/>
      <c r="GI64" s="322"/>
      <c r="GJ64" s="322"/>
      <c r="GK64" s="322"/>
      <c r="GL64" s="322"/>
      <c r="GM64" s="322"/>
      <c r="GN64" s="322"/>
      <c r="GO64" s="322"/>
      <c r="GP64" s="322"/>
      <c r="GQ64" s="322"/>
      <c r="GR64" s="322"/>
      <c r="GS64" s="322"/>
      <c r="GT64" s="322"/>
      <c r="GU64" s="322"/>
      <c r="GV64" s="322"/>
      <c r="GW64" s="322"/>
      <c r="GX64" s="322"/>
      <c r="GY64" s="322"/>
      <c r="GZ64" s="322"/>
      <c r="HA64" s="322"/>
      <c r="HB64" s="322"/>
      <c r="HC64" s="322"/>
      <c r="HD64" s="322"/>
      <c r="HE64" s="322"/>
      <c r="HF64" s="322"/>
      <c r="HG64" s="322"/>
      <c r="HH64" s="322"/>
      <c r="HI64" s="322"/>
      <c r="HJ64" s="322"/>
      <c r="HK64" s="322"/>
      <c r="HL64" s="322"/>
      <c r="HM64" s="322"/>
      <c r="HN64" s="322"/>
      <c r="HO64" s="322"/>
      <c r="HP64" s="322"/>
      <c r="HQ64" s="322"/>
      <c r="HR64" s="322"/>
      <c r="HS64" s="322"/>
      <c r="HT64" s="322"/>
      <c r="HU64" s="322"/>
      <c r="HV64" s="322"/>
      <c r="HW64" s="322"/>
      <c r="HX64" s="322"/>
      <c r="HY64" s="322"/>
      <c r="HZ64" s="322"/>
      <c r="IA64" s="322"/>
      <c r="IB64" s="322"/>
      <c r="IC64" s="322"/>
      <c r="ID64" s="322"/>
      <c r="IE64" s="322"/>
      <c r="IF64" s="322"/>
      <c r="IG64" s="322"/>
      <c r="IH64" s="322"/>
      <c r="II64" s="322"/>
      <c r="IJ64" s="322"/>
      <c r="IK64" s="322"/>
      <c r="IL64" s="322"/>
      <c r="IM64" s="322"/>
      <c r="IN64" s="322"/>
      <c r="IO64" s="322"/>
      <c r="IP64" s="322"/>
      <c r="IQ64" s="322"/>
      <c r="IR64" s="322"/>
      <c r="IS64" s="322"/>
      <c r="IT64" s="322"/>
      <c r="IU64" s="322"/>
      <c r="IV64" s="322"/>
      <c r="IW64" s="322"/>
      <c r="IX64" s="322"/>
      <c r="IY64" s="322"/>
      <c r="IZ64" s="322"/>
      <c r="JA64" s="322"/>
      <c r="JB64" s="322"/>
      <c r="JC64" s="322"/>
      <c r="JD64" s="322"/>
      <c r="JE64" s="322"/>
      <c r="JF64" s="322"/>
      <c r="JG64" s="322"/>
      <c r="JH64" s="322"/>
      <c r="JI64" s="322"/>
      <c r="JJ64" s="322"/>
      <c r="JK64" s="322"/>
      <c r="JL64" s="322"/>
      <c r="JM64" s="322"/>
      <c r="JN64" s="322"/>
      <c r="JO64" s="322"/>
      <c r="JP64" s="322"/>
      <c r="JQ64" s="322"/>
      <c r="JR64" s="322"/>
      <c r="JS64" s="322"/>
      <c r="JT64" s="322"/>
      <c r="JU64" s="322"/>
      <c r="JV64" s="322"/>
      <c r="JW64" s="322"/>
      <c r="JX64" s="322"/>
      <c r="JY64" s="322"/>
      <c r="JZ64" s="322"/>
      <c r="KA64" s="322"/>
      <c r="KB64" s="322"/>
      <c r="KC64" s="322"/>
      <c r="KD64" s="322"/>
      <c r="KE64" s="322"/>
      <c r="KF64" s="322"/>
      <c r="KG64" s="322"/>
      <c r="KH64" s="322"/>
      <c r="KI64" s="322"/>
      <c r="KJ64" s="322"/>
      <c r="KK64" s="322"/>
      <c r="KL64" s="322"/>
      <c r="KM64" s="322"/>
      <c r="KN64" s="322"/>
      <c r="KO64" s="322"/>
      <c r="KP64" s="322"/>
      <c r="KQ64" s="322"/>
      <c r="KR64" s="322"/>
      <c r="KS64" s="322"/>
      <c r="KT64" s="322"/>
      <c r="KU64" s="322"/>
      <c r="KV64" s="322"/>
      <c r="KW64" s="322"/>
      <c r="KX64" s="322"/>
      <c r="KY64" s="322"/>
      <c r="KZ64" s="322"/>
      <c r="LA64" s="322"/>
      <c r="LB64" s="322"/>
      <c r="LC64" s="322"/>
      <c r="LD64" s="322"/>
      <c r="LE64" s="322"/>
      <c r="LF64" s="322"/>
      <c r="LG64" s="322"/>
      <c r="LH64" s="322"/>
      <c r="LI64" s="322"/>
      <c r="LJ64" s="322"/>
      <c r="LK64" s="322"/>
      <c r="LL64" s="322"/>
      <c r="LM64" s="322"/>
      <c r="LN64" s="322"/>
      <c r="LO64" s="322"/>
      <c r="LP64" s="322"/>
      <c r="LQ64" s="322"/>
      <c r="LR64" s="322"/>
      <c r="LS64" s="322"/>
      <c r="LT64" s="322"/>
      <c r="LU64" s="322"/>
      <c r="LV64" s="322"/>
      <c r="LW64" s="322"/>
      <c r="LX64" s="322"/>
      <c r="LY64" s="322"/>
      <c r="LZ64" s="322"/>
      <c r="MA64" s="322"/>
      <c r="MB64" s="322"/>
      <c r="MC64" s="322"/>
      <c r="MD64" s="322"/>
      <c r="ME64" s="322"/>
      <c r="MF64" s="322"/>
      <c r="MG64" s="322"/>
      <c r="MH64" s="322"/>
      <c r="MI64" s="322"/>
      <c r="MJ64" s="322"/>
      <c r="MK64" s="322"/>
      <c r="ML64" s="322"/>
      <c r="MM64" s="322"/>
      <c r="MN64" s="322"/>
      <c r="MO64" s="322"/>
      <c r="MP64" s="322"/>
      <c r="MQ64" s="322"/>
      <c r="MR64" s="322"/>
      <c r="MS64" s="322"/>
      <c r="MT64" s="322"/>
      <c r="MU64" s="322"/>
      <c r="MV64" s="322"/>
      <c r="MW64" s="322"/>
      <c r="MX64" s="322"/>
      <c r="MY64" s="322"/>
      <c r="MZ64" s="322"/>
      <c r="NA64" s="322"/>
      <c r="NB64" s="322"/>
      <c r="NC64" s="322"/>
      <c r="ND64" s="322"/>
      <c r="NE64" s="322"/>
      <c r="NF64" s="322"/>
      <c r="NG64" s="322"/>
      <c r="NH64" s="322"/>
      <c r="NI64" s="322"/>
      <c r="NJ64" s="322"/>
      <c r="NK64" s="322"/>
      <c r="NL64" s="322"/>
      <c r="NM64" s="322"/>
      <c r="NN64" s="322"/>
      <c r="NO64" s="322"/>
      <c r="NP64" s="322"/>
      <c r="NQ64" s="322"/>
      <c r="NR64" s="322"/>
      <c r="NS64" s="322"/>
      <c r="NT64" s="322"/>
      <c r="NU64" s="322"/>
      <c r="NV64" s="322"/>
      <c r="NW64" s="322"/>
      <c r="NX64" s="322"/>
      <c r="NY64" s="322"/>
      <c r="NZ64" s="322"/>
      <c r="OA64" s="322"/>
      <c r="OB64" s="322"/>
      <c r="OC64" s="322"/>
      <c r="OD64" s="322"/>
      <c r="OE64" s="322"/>
      <c r="OF64" s="322"/>
      <c r="OG64" s="322"/>
      <c r="OH64" s="322"/>
      <c r="OI64" s="322"/>
      <c r="OJ64" s="322"/>
      <c r="OK64" s="322"/>
      <c r="OL64" s="322"/>
      <c r="OM64" s="322"/>
      <c r="ON64" s="322"/>
      <c r="OO64" s="322"/>
      <c r="OP64" s="322"/>
      <c r="OQ64" s="322"/>
      <c r="OR64" s="322"/>
      <c r="OS64" s="322"/>
      <c r="OT64" s="322"/>
      <c r="OU64" s="322"/>
      <c r="OV64" s="322"/>
      <c r="OW64" s="322"/>
      <c r="OX64" s="322"/>
      <c r="OY64" s="322"/>
      <c r="OZ64" s="322"/>
      <c r="PA64" s="322"/>
      <c r="PB64" s="322"/>
      <c r="PC64" s="322"/>
      <c r="PD64" s="322"/>
      <c r="PE64" s="322"/>
      <c r="PF64" s="322"/>
      <c r="PG64" s="322"/>
      <c r="PH64" s="322"/>
      <c r="PI64" s="322"/>
      <c r="PJ64" s="322"/>
      <c r="PK64" s="322"/>
      <c r="PL64" s="322"/>
      <c r="PM64" s="322"/>
      <c r="PN64" s="322"/>
      <c r="PO64" s="322"/>
      <c r="PP64" s="322"/>
      <c r="PQ64" s="322"/>
      <c r="PR64" s="322"/>
      <c r="PS64" s="322"/>
      <c r="PT64" s="322"/>
      <c r="PU64" s="322"/>
      <c r="PV64" s="322"/>
      <c r="PW64" s="322"/>
      <c r="PX64" s="322"/>
      <c r="PY64" s="322"/>
      <c r="PZ64" s="322"/>
      <c r="QA64" s="322"/>
      <c r="QB64" s="322"/>
      <c r="QC64" s="322"/>
      <c r="QD64" s="322"/>
      <c r="QE64" s="322"/>
      <c r="QF64" s="322"/>
      <c r="QG64" s="322"/>
      <c r="QH64" s="322"/>
      <c r="QI64" s="322"/>
      <c r="QJ64" s="322"/>
      <c r="QK64" s="322"/>
      <c r="QL64" s="322"/>
      <c r="QM64" s="322"/>
      <c r="QN64" s="322"/>
      <c r="QO64" s="322"/>
      <c r="QP64" s="322"/>
      <c r="QQ64" s="322"/>
      <c r="QR64" s="322"/>
      <c r="QS64" s="322"/>
      <c r="QT64" s="322"/>
      <c r="QU64" s="322"/>
      <c r="QV64" s="322"/>
      <c r="QW64" s="322"/>
      <c r="QX64" s="322"/>
      <c r="QY64" s="322"/>
      <c r="QZ64" s="322"/>
      <c r="RA64" s="322"/>
      <c r="RB64" s="322"/>
      <c r="RC64" s="322"/>
      <c r="RD64" s="322"/>
      <c r="RE64" s="322"/>
      <c r="RF64" s="322"/>
      <c r="RG64" s="322"/>
      <c r="RH64" s="322"/>
      <c r="RI64" s="322"/>
      <c r="RJ64" s="322"/>
      <c r="RK64" s="322"/>
      <c r="RL64" s="322"/>
      <c r="RM64" s="322"/>
      <c r="RN64" s="322"/>
      <c r="RO64" s="322"/>
      <c r="RP64" s="322"/>
      <c r="RQ64" s="322"/>
      <c r="RR64" s="322"/>
      <c r="RS64" s="322"/>
      <c r="RT64" s="322"/>
      <c r="RU64" s="322"/>
      <c r="RV64" s="322"/>
      <c r="RW64" s="322"/>
      <c r="RX64" s="322"/>
      <c r="RY64" s="322"/>
      <c r="RZ64" s="322"/>
      <c r="SA64" s="322"/>
      <c r="SB64" s="322"/>
      <c r="SC64" s="322"/>
      <c r="SD64" s="322"/>
      <c r="SE64" s="322"/>
      <c r="SF64" s="322"/>
      <c r="SG64" s="322"/>
      <c r="SH64" s="322"/>
      <c r="SI64" s="322"/>
      <c r="SJ64" s="322"/>
      <c r="SK64" s="322"/>
      <c r="SL64" s="322"/>
      <c r="SM64" s="322"/>
      <c r="SN64" s="322"/>
      <c r="SO64" s="322"/>
      <c r="SP64" s="322"/>
      <c r="SQ64" s="322"/>
      <c r="SR64" s="322"/>
      <c r="SS64" s="322"/>
      <c r="ST64" s="322"/>
      <c r="SU64" s="322"/>
      <c r="SV64" s="322"/>
      <c r="SW64" s="322"/>
      <c r="SX64" s="322"/>
      <c r="SY64" s="322"/>
      <c r="SZ64" s="322"/>
      <c r="TA64" s="322"/>
      <c r="TB64" s="322"/>
      <c r="TC64" s="322"/>
    </row>
    <row r="65" spans="1:523" s="283" customFormat="1" ht="15.75">
      <c r="A65" s="393"/>
      <c r="B65" s="381"/>
      <c r="C65" s="385"/>
      <c r="D65" s="384"/>
      <c r="E65" s="396"/>
      <c r="F65" s="394"/>
      <c r="G65" s="395"/>
      <c r="H65" s="382"/>
      <c r="I65" s="382"/>
      <c r="J65" s="382"/>
      <c r="K65" s="386"/>
      <c r="L65" s="378"/>
      <c r="M65" s="2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 s="322"/>
      <c r="FT65" s="322"/>
      <c r="FU65" s="322"/>
      <c r="FV65" s="322"/>
      <c r="FW65" s="322"/>
      <c r="FX65" s="322"/>
      <c r="FY65" s="322"/>
      <c r="FZ65" s="322"/>
      <c r="GA65" s="322"/>
      <c r="GB65" s="322"/>
      <c r="GC65" s="322"/>
      <c r="GD65" s="322"/>
      <c r="GE65" s="322"/>
      <c r="GF65" s="322"/>
      <c r="GG65" s="322"/>
      <c r="GH65" s="322"/>
      <c r="GI65" s="322"/>
      <c r="GJ65" s="322"/>
      <c r="GK65" s="322"/>
      <c r="GL65" s="322"/>
      <c r="GM65" s="322"/>
      <c r="GN65" s="322"/>
      <c r="GO65" s="322"/>
      <c r="GP65" s="322"/>
      <c r="GQ65" s="322"/>
      <c r="GR65" s="322"/>
      <c r="GS65" s="322"/>
      <c r="GT65" s="322"/>
      <c r="GU65" s="322"/>
      <c r="GV65" s="322"/>
      <c r="GW65" s="322"/>
      <c r="GX65" s="322"/>
      <c r="GY65" s="322"/>
      <c r="GZ65" s="322"/>
      <c r="HA65" s="322"/>
      <c r="HB65" s="322"/>
      <c r="HC65" s="322"/>
      <c r="HD65" s="322"/>
      <c r="HE65" s="322"/>
      <c r="HF65" s="322"/>
      <c r="HG65" s="322"/>
      <c r="HH65" s="322"/>
      <c r="HI65" s="322"/>
      <c r="HJ65" s="322"/>
      <c r="HK65" s="322"/>
      <c r="HL65" s="322"/>
      <c r="HM65" s="322"/>
      <c r="HN65" s="322"/>
      <c r="HO65" s="322"/>
      <c r="HP65" s="322"/>
      <c r="HQ65" s="322"/>
      <c r="HR65" s="322"/>
      <c r="HS65" s="322"/>
      <c r="HT65" s="322"/>
      <c r="HU65" s="322"/>
      <c r="HV65" s="322"/>
      <c r="HW65" s="322"/>
      <c r="HX65" s="322"/>
      <c r="HY65" s="322"/>
      <c r="HZ65" s="322"/>
      <c r="IA65" s="322"/>
      <c r="IB65" s="322"/>
      <c r="IC65" s="322"/>
      <c r="ID65" s="322"/>
      <c r="IE65" s="322"/>
      <c r="IF65" s="322"/>
      <c r="IG65" s="322"/>
      <c r="IH65" s="322"/>
      <c r="II65" s="322"/>
      <c r="IJ65" s="322"/>
      <c r="IK65" s="322"/>
      <c r="IL65" s="322"/>
      <c r="IM65" s="322"/>
      <c r="IN65" s="322"/>
      <c r="IO65" s="322"/>
      <c r="IP65" s="322"/>
      <c r="IQ65" s="322"/>
      <c r="IR65" s="322"/>
      <c r="IS65" s="322"/>
      <c r="IT65" s="322"/>
      <c r="IU65" s="322"/>
      <c r="IV65" s="322"/>
      <c r="IW65" s="322"/>
      <c r="IX65" s="322"/>
      <c r="IY65" s="322"/>
      <c r="IZ65" s="322"/>
      <c r="JA65" s="322"/>
      <c r="JB65" s="322"/>
      <c r="JC65" s="322"/>
      <c r="JD65" s="322"/>
      <c r="JE65" s="322"/>
      <c r="JF65" s="322"/>
      <c r="JG65" s="322"/>
      <c r="JH65" s="322"/>
      <c r="JI65" s="322"/>
      <c r="JJ65" s="322"/>
      <c r="JK65" s="322"/>
      <c r="JL65" s="322"/>
      <c r="JM65" s="322"/>
      <c r="JN65" s="322"/>
      <c r="JO65" s="322"/>
      <c r="JP65" s="322"/>
      <c r="JQ65" s="322"/>
      <c r="JR65" s="322"/>
      <c r="JS65" s="322"/>
      <c r="JT65" s="322"/>
      <c r="JU65" s="322"/>
      <c r="JV65" s="322"/>
      <c r="JW65" s="322"/>
      <c r="JX65" s="322"/>
      <c r="JY65" s="322"/>
      <c r="JZ65" s="322"/>
      <c r="KA65" s="322"/>
      <c r="KB65" s="322"/>
      <c r="KC65" s="322"/>
      <c r="KD65" s="322"/>
      <c r="KE65" s="322"/>
      <c r="KF65" s="322"/>
      <c r="KG65" s="322"/>
      <c r="KH65" s="322"/>
      <c r="KI65" s="322"/>
      <c r="KJ65" s="322"/>
      <c r="KK65" s="322"/>
      <c r="KL65" s="322"/>
      <c r="KM65" s="322"/>
      <c r="KN65" s="322"/>
      <c r="KO65" s="322"/>
      <c r="KP65" s="322"/>
      <c r="KQ65" s="322"/>
      <c r="KR65" s="322"/>
      <c r="KS65" s="322"/>
      <c r="KT65" s="322"/>
      <c r="KU65" s="322"/>
      <c r="KV65" s="322"/>
      <c r="KW65" s="322"/>
      <c r="KX65" s="322"/>
      <c r="KY65" s="322"/>
      <c r="KZ65" s="322"/>
      <c r="LA65" s="322"/>
      <c r="LB65" s="322"/>
      <c r="LC65" s="322"/>
      <c r="LD65" s="322"/>
      <c r="LE65" s="322"/>
      <c r="LF65" s="322"/>
      <c r="LG65" s="322"/>
      <c r="LH65" s="322"/>
      <c r="LI65" s="322"/>
      <c r="LJ65" s="322"/>
      <c r="LK65" s="322"/>
      <c r="LL65" s="322"/>
      <c r="LM65" s="322"/>
      <c r="LN65" s="322"/>
      <c r="LO65" s="322"/>
      <c r="LP65" s="322"/>
      <c r="LQ65" s="322"/>
      <c r="LR65" s="322"/>
      <c r="LS65" s="322"/>
      <c r="LT65" s="322"/>
      <c r="LU65" s="322"/>
      <c r="LV65" s="322"/>
      <c r="LW65" s="322"/>
      <c r="LX65" s="322"/>
      <c r="LY65" s="322"/>
      <c r="LZ65" s="322"/>
      <c r="MA65" s="322"/>
      <c r="MB65" s="322"/>
      <c r="MC65" s="322"/>
      <c r="MD65" s="322"/>
      <c r="ME65" s="322"/>
      <c r="MF65" s="322"/>
      <c r="MG65" s="322"/>
      <c r="MH65" s="322"/>
      <c r="MI65" s="322"/>
      <c r="MJ65" s="322"/>
      <c r="MK65" s="322"/>
      <c r="ML65" s="322"/>
      <c r="MM65" s="322"/>
      <c r="MN65" s="322"/>
      <c r="MO65" s="322"/>
      <c r="MP65" s="322"/>
      <c r="MQ65" s="322"/>
      <c r="MR65" s="322"/>
      <c r="MS65" s="322"/>
      <c r="MT65" s="322"/>
      <c r="MU65" s="322"/>
      <c r="MV65" s="322"/>
      <c r="MW65" s="322"/>
      <c r="MX65" s="322"/>
      <c r="MY65" s="322"/>
      <c r="MZ65" s="322"/>
      <c r="NA65" s="322"/>
      <c r="NB65" s="322"/>
      <c r="NC65" s="322"/>
      <c r="ND65" s="322"/>
      <c r="NE65" s="322"/>
      <c r="NF65" s="322"/>
      <c r="NG65" s="322"/>
      <c r="NH65" s="322"/>
      <c r="NI65" s="322"/>
      <c r="NJ65" s="322"/>
      <c r="NK65" s="322"/>
      <c r="NL65" s="322"/>
      <c r="NM65" s="322"/>
      <c r="NN65" s="322"/>
      <c r="NO65" s="322"/>
      <c r="NP65" s="322"/>
      <c r="NQ65" s="322"/>
      <c r="NR65" s="322"/>
      <c r="NS65" s="322"/>
      <c r="NT65" s="322"/>
      <c r="NU65" s="322"/>
      <c r="NV65" s="322"/>
      <c r="NW65" s="322"/>
      <c r="NX65" s="322"/>
      <c r="NY65" s="322"/>
      <c r="NZ65" s="322"/>
      <c r="OA65" s="322"/>
      <c r="OB65" s="322"/>
      <c r="OC65" s="322"/>
      <c r="OD65" s="322"/>
      <c r="OE65" s="322"/>
      <c r="OF65" s="322"/>
      <c r="OG65" s="322"/>
      <c r="OH65" s="322"/>
      <c r="OI65" s="322"/>
      <c r="OJ65" s="322"/>
      <c r="OK65" s="322"/>
      <c r="OL65" s="322"/>
      <c r="OM65" s="322"/>
      <c r="ON65" s="322"/>
      <c r="OO65" s="322"/>
      <c r="OP65" s="322"/>
      <c r="OQ65" s="322"/>
      <c r="OR65" s="322"/>
      <c r="OS65" s="322"/>
      <c r="OT65" s="322"/>
      <c r="OU65" s="322"/>
      <c r="OV65" s="322"/>
      <c r="OW65" s="322"/>
      <c r="OX65" s="322"/>
      <c r="OY65" s="322"/>
      <c r="OZ65" s="322"/>
      <c r="PA65" s="322"/>
      <c r="PB65" s="322"/>
      <c r="PC65" s="322"/>
      <c r="PD65" s="322"/>
      <c r="PE65" s="322"/>
      <c r="PF65" s="322"/>
      <c r="PG65" s="322"/>
      <c r="PH65" s="322"/>
      <c r="PI65" s="322"/>
      <c r="PJ65" s="322"/>
      <c r="PK65" s="322"/>
      <c r="PL65" s="322"/>
      <c r="PM65" s="322"/>
      <c r="PN65" s="322"/>
      <c r="PO65" s="322"/>
      <c r="PP65" s="322"/>
      <c r="PQ65" s="322"/>
      <c r="PR65" s="322"/>
      <c r="PS65" s="322"/>
      <c r="PT65" s="322"/>
      <c r="PU65" s="322"/>
      <c r="PV65" s="322"/>
      <c r="PW65" s="322"/>
      <c r="PX65" s="322"/>
      <c r="PY65" s="322"/>
      <c r="PZ65" s="322"/>
      <c r="QA65" s="322"/>
      <c r="QB65" s="322"/>
      <c r="QC65" s="322"/>
      <c r="QD65" s="322"/>
      <c r="QE65" s="322"/>
      <c r="QF65" s="322"/>
      <c r="QG65" s="322"/>
      <c r="QH65" s="322"/>
      <c r="QI65" s="322"/>
      <c r="QJ65" s="322"/>
      <c r="QK65" s="322"/>
      <c r="QL65" s="322"/>
      <c r="QM65" s="322"/>
      <c r="QN65" s="322"/>
      <c r="QO65" s="322"/>
      <c r="QP65" s="322"/>
      <c r="QQ65" s="322"/>
      <c r="QR65" s="322"/>
      <c r="QS65" s="322"/>
      <c r="QT65" s="322"/>
      <c r="QU65" s="322"/>
      <c r="QV65" s="322"/>
      <c r="QW65" s="322"/>
      <c r="QX65" s="322"/>
      <c r="QY65" s="322"/>
      <c r="QZ65" s="322"/>
      <c r="RA65" s="322"/>
      <c r="RB65" s="322"/>
      <c r="RC65" s="322"/>
      <c r="RD65" s="322"/>
      <c r="RE65" s="322"/>
      <c r="RF65" s="322"/>
      <c r="RG65" s="322"/>
      <c r="RH65" s="322"/>
      <c r="RI65" s="322"/>
      <c r="RJ65" s="322"/>
      <c r="RK65" s="322"/>
      <c r="RL65" s="322"/>
      <c r="RM65" s="322"/>
      <c r="RN65" s="322"/>
      <c r="RO65" s="322"/>
      <c r="RP65" s="322"/>
      <c r="RQ65" s="322"/>
      <c r="RR65" s="322"/>
      <c r="RS65" s="322"/>
      <c r="RT65" s="322"/>
      <c r="RU65" s="322"/>
      <c r="RV65" s="322"/>
      <c r="RW65" s="322"/>
      <c r="RX65" s="322"/>
      <c r="RY65" s="322"/>
      <c r="RZ65" s="322"/>
      <c r="SA65" s="322"/>
      <c r="SB65" s="322"/>
      <c r="SC65" s="322"/>
      <c r="SD65" s="322"/>
      <c r="SE65" s="322"/>
      <c r="SF65" s="322"/>
      <c r="SG65" s="322"/>
      <c r="SH65" s="322"/>
      <c r="SI65" s="322"/>
      <c r="SJ65" s="322"/>
      <c r="SK65" s="322"/>
      <c r="SL65" s="322"/>
      <c r="SM65" s="322"/>
      <c r="SN65" s="322"/>
      <c r="SO65" s="322"/>
      <c r="SP65" s="322"/>
      <c r="SQ65" s="322"/>
      <c r="SR65" s="322"/>
      <c r="SS65" s="322"/>
      <c r="ST65" s="322"/>
      <c r="SU65" s="322"/>
      <c r="SV65" s="322"/>
      <c r="SW65" s="322"/>
      <c r="SX65" s="322"/>
      <c r="SY65" s="322"/>
      <c r="SZ65" s="322"/>
      <c r="TA65" s="322"/>
      <c r="TB65" s="322"/>
      <c r="TC65" s="322"/>
    </row>
    <row r="66" spans="1:523" s="283" customFormat="1" ht="15.75">
      <c r="A66" s="393"/>
      <c r="B66" s="381"/>
      <c r="C66" s="385"/>
      <c r="D66" s="384"/>
      <c r="E66" s="396"/>
      <c r="F66" s="394"/>
      <c r="G66" s="395"/>
      <c r="H66" s="382"/>
      <c r="I66" s="382"/>
      <c r="J66" s="382"/>
      <c r="K66" s="386"/>
      <c r="L66" s="378"/>
      <c r="M66" s="2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 s="322"/>
      <c r="FT66" s="322"/>
      <c r="FU66" s="322"/>
      <c r="FV66" s="322"/>
      <c r="FW66" s="322"/>
      <c r="FX66" s="322"/>
      <c r="FY66" s="322"/>
      <c r="FZ66" s="322"/>
      <c r="GA66" s="322"/>
      <c r="GB66" s="322"/>
      <c r="GC66" s="322"/>
      <c r="GD66" s="322"/>
      <c r="GE66" s="322"/>
      <c r="GF66" s="322"/>
      <c r="GG66" s="322"/>
      <c r="GH66" s="322"/>
      <c r="GI66" s="322"/>
      <c r="GJ66" s="322"/>
      <c r="GK66" s="322"/>
      <c r="GL66" s="322"/>
      <c r="GM66" s="322"/>
      <c r="GN66" s="322"/>
      <c r="GO66" s="322"/>
      <c r="GP66" s="322"/>
      <c r="GQ66" s="322"/>
      <c r="GR66" s="322"/>
      <c r="GS66" s="322"/>
      <c r="GT66" s="322"/>
      <c r="GU66" s="322"/>
      <c r="GV66" s="322"/>
      <c r="GW66" s="322"/>
      <c r="GX66" s="322"/>
      <c r="GY66" s="322"/>
      <c r="GZ66" s="322"/>
      <c r="HA66" s="322"/>
      <c r="HB66" s="322"/>
      <c r="HC66" s="322"/>
      <c r="HD66" s="322"/>
      <c r="HE66" s="322"/>
      <c r="HF66" s="322"/>
      <c r="HG66" s="322"/>
      <c r="HH66" s="322"/>
      <c r="HI66" s="322"/>
      <c r="HJ66" s="322"/>
      <c r="HK66" s="322"/>
      <c r="HL66" s="322"/>
      <c r="HM66" s="322"/>
      <c r="HN66" s="322"/>
      <c r="HO66" s="322"/>
      <c r="HP66" s="322"/>
      <c r="HQ66" s="322"/>
      <c r="HR66" s="322"/>
      <c r="HS66" s="322"/>
      <c r="HT66" s="322"/>
      <c r="HU66" s="322"/>
      <c r="HV66" s="322"/>
      <c r="HW66" s="322"/>
      <c r="HX66" s="322"/>
      <c r="HY66" s="322"/>
      <c r="HZ66" s="322"/>
      <c r="IA66" s="322"/>
      <c r="IB66" s="322"/>
      <c r="IC66" s="322"/>
      <c r="ID66" s="322"/>
      <c r="IE66" s="322"/>
      <c r="IF66" s="322"/>
      <c r="IG66" s="322"/>
      <c r="IH66" s="322"/>
      <c r="II66" s="322"/>
      <c r="IJ66" s="322"/>
      <c r="IK66" s="322"/>
      <c r="IL66" s="322"/>
      <c r="IM66" s="322"/>
      <c r="IN66" s="322"/>
      <c r="IO66" s="322"/>
      <c r="IP66" s="322"/>
      <c r="IQ66" s="322"/>
      <c r="IR66" s="322"/>
      <c r="IS66" s="322"/>
      <c r="IT66" s="322"/>
      <c r="IU66" s="322"/>
      <c r="IV66" s="322"/>
      <c r="IW66" s="322"/>
      <c r="IX66" s="322"/>
      <c r="IY66" s="322"/>
      <c r="IZ66" s="322"/>
      <c r="JA66" s="322"/>
      <c r="JB66" s="322"/>
      <c r="JC66" s="322"/>
      <c r="JD66" s="322"/>
      <c r="JE66" s="322"/>
      <c r="JF66" s="322"/>
      <c r="JG66" s="322"/>
      <c r="JH66" s="322"/>
      <c r="JI66" s="322"/>
      <c r="JJ66" s="322"/>
      <c r="JK66" s="322"/>
      <c r="JL66" s="322"/>
      <c r="JM66" s="322"/>
      <c r="JN66" s="322"/>
      <c r="JO66" s="322"/>
      <c r="JP66" s="322"/>
      <c r="JQ66" s="322"/>
      <c r="JR66" s="322"/>
      <c r="JS66" s="322"/>
      <c r="JT66" s="322"/>
      <c r="JU66" s="322"/>
      <c r="JV66" s="322"/>
      <c r="JW66" s="322"/>
      <c r="JX66" s="322"/>
      <c r="JY66" s="322"/>
      <c r="JZ66" s="322"/>
      <c r="KA66" s="322"/>
      <c r="KB66" s="322"/>
      <c r="KC66" s="322"/>
      <c r="KD66" s="322"/>
      <c r="KE66" s="322"/>
      <c r="KF66" s="322"/>
      <c r="KG66" s="322"/>
      <c r="KH66" s="322"/>
      <c r="KI66" s="322"/>
      <c r="KJ66" s="322"/>
      <c r="KK66" s="322"/>
      <c r="KL66" s="322"/>
      <c r="KM66" s="322"/>
      <c r="KN66" s="322"/>
      <c r="KO66" s="322"/>
      <c r="KP66" s="322"/>
      <c r="KQ66" s="322"/>
      <c r="KR66" s="322"/>
      <c r="KS66" s="322"/>
      <c r="KT66" s="322"/>
      <c r="KU66" s="322"/>
      <c r="KV66" s="322"/>
      <c r="KW66" s="322"/>
      <c r="KX66" s="322"/>
      <c r="KY66" s="322"/>
      <c r="KZ66" s="322"/>
      <c r="LA66" s="322"/>
      <c r="LB66" s="322"/>
      <c r="LC66" s="322"/>
      <c r="LD66" s="322"/>
      <c r="LE66" s="322"/>
      <c r="LF66" s="322"/>
      <c r="LG66" s="322"/>
      <c r="LH66" s="322"/>
      <c r="LI66" s="322"/>
      <c r="LJ66" s="322"/>
      <c r="LK66" s="322"/>
      <c r="LL66" s="322"/>
      <c r="LM66" s="322"/>
      <c r="LN66" s="322"/>
      <c r="LO66" s="322"/>
      <c r="LP66" s="322"/>
      <c r="LQ66" s="322"/>
      <c r="LR66" s="322"/>
      <c r="LS66" s="322"/>
      <c r="LT66" s="322"/>
      <c r="LU66" s="322"/>
      <c r="LV66" s="322"/>
      <c r="LW66" s="322"/>
      <c r="LX66" s="322"/>
      <c r="LY66" s="322"/>
      <c r="LZ66" s="322"/>
      <c r="MA66" s="322"/>
      <c r="MB66" s="322"/>
      <c r="MC66" s="322"/>
      <c r="MD66" s="322"/>
      <c r="ME66" s="322"/>
      <c r="MF66" s="322"/>
      <c r="MG66" s="322"/>
      <c r="MH66" s="322"/>
      <c r="MI66" s="322"/>
      <c r="MJ66" s="322"/>
      <c r="MK66" s="322"/>
      <c r="ML66" s="322"/>
      <c r="MM66" s="322"/>
      <c r="MN66" s="322"/>
      <c r="MO66" s="322"/>
      <c r="MP66" s="322"/>
      <c r="MQ66" s="322"/>
      <c r="MR66" s="322"/>
      <c r="MS66" s="322"/>
      <c r="MT66" s="322"/>
      <c r="MU66" s="322"/>
      <c r="MV66" s="322"/>
      <c r="MW66" s="322"/>
      <c r="MX66" s="322"/>
      <c r="MY66" s="322"/>
      <c r="MZ66" s="322"/>
      <c r="NA66" s="322"/>
      <c r="NB66" s="322"/>
      <c r="NC66" s="322"/>
      <c r="ND66" s="322"/>
      <c r="NE66" s="322"/>
      <c r="NF66" s="322"/>
      <c r="NG66" s="322"/>
      <c r="NH66" s="322"/>
      <c r="NI66" s="322"/>
      <c r="NJ66" s="322"/>
      <c r="NK66" s="322"/>
      <c r="NL66" s="322"/>
      <c r="NM66" s="322"/>
      <c r="NN66" s="322"/>
      <c r="NO66" s="322"/>
      <c r="NP66" s="322"/>
      <c r="NQ66" s="322"/>
      <c r="NR66" s="322"/>
      <c r="NS66" s="322"/>
      <c r="NT66" s="322"/>
      <c r="NU66" s="322"/>
      <c r="NV66" s="322"/>
      <c r="NW66" s="322"/>
      <c r="NX66" s="322"/>
      <c r="NY66" s="322"/>
      <c r="NZ66" s="322"/>
      <c r="OA66" s="322"/>
      <c r="OB66" s="322"/>
      <c r="OC66" s="322"/>
      <c r="OD66" s="322"/>
      <c r="OE66" s="322"/>
      <c r="OF66" s="322"/>
      <c r="OG66" s="322"/>
      <c r="OH66" s="322"/>
      <c r="OI66" s="322"/>
      <c r="OJ66" s="322"/>
      <c r="OK66" s="322"/>
      <c r="OL66" s="322"/>
      <c r="OM66" s="322"/>
      <c r="ON66" s="322"/>
      <c r="OO66" s="322"/>
      <c r="OP66" s="322"/>
      <c r="OQ66" s="322"/>
      <c r="OR66" s="322"/>
      <c r="OS66" s="322"/>
      <c r="OT66" s="322"/>
      <c r="OU66" s="322"/>
      <c r="OV66" s="322"/>
      <c r="OW66" s="322"/>
      <c r="OX66" s="322"/>
      <c r="OY66" s="322"/>
      <c r="OZ66" s="322"/>
      <c r="PA66" s="322"/>
      <c r="PB66" s="322"/>
      <c r="PC66" s="322"/>
      <c r="PD66" s="322"/>
      <c r="PE66" s="322"/>
      <c r="PF66" s="322"/>
      <c r="PG66" s="322"/>
      <c r="PH66" s="322"/>
      <c r="PI66" s="322"/>
      <c r="PJ66" s="322"/>
      <c r="PK66" s="322"/>
      <c r="PL66" s="322"/>
      <c r="PM66" s="322"/>
      <c r="PN66" s="322"/>
      <c r="PO66" s="322"/>
      <c r="PP66" s="322"/>
      <c r="PQ66" s="322"/>
      <c r="PR66" s="322"/>
      <c r="PS66" s="322"/>
      <c r="PT66" s="322"/>
      <c r="PU66" s="322"/>
      <c r="PV66" s="322"/>
      <c r="PW66" s="322"/>
      <c r="PX66" s="322"/>
      <c r="PY66" s="322"/>
      <c r="PZ66" s="322"/>
      <c r="QA66" s="322"/>
      <c r="QB66" s="322"/>
      <c r="QC66" s="322"/>
      <c r="QD66" s="322"/>
      <c r="QE66" s="322"/>
      <c r="QF66" s="322"/>
      <c r="QG66" s="322"/>
      <c r="QH66" s="322"/>
      <c r="QI66" s="322"/>
      <c r="QJ66" s="322"/>
      <c r="QK66" s="322"/>
      <c r="QL66" s="322"/>
      <c r="QM66" s="322"/>
      <c r="QN66" s="322"/>
      <c r="QO66" s="322"/>
      <c r="QP66" s="322"/>
      <c r="QQ66" s="322"/>
      <c r="QR66" s="322"/>
      <c r="QS66" s="322"/>
      <c r="QT66" s="322"/>
      <c r="QU66" s="322"/>
      <c r="QV66" s="322"/>
      <c r="QW66" s="322"/>
      <c r="QX66" s="322"/>
      <c r="QY66" s="322"/>
      <c r="QZ66" s="322"/>
      <c r="RA66" s="322"/>
      <c r="RB66" s="322"/>
      <c r="RC66" s="322"/>
      <c r="RD66" s="322"/>
      <c r="RE66" s="322"/>
      <c r="RF66" s="322"/>
      <c r="RG66" s="322"/>
      <c r="RH66" s="322"/>
      <c r="RI66" s="322"/>
      <c r="RJ66" s="322"/>
      <c r="RK66" s="322"/>
      <c r="RL66" s="322"/>
      <c r="RM66" s="322"/>
      <c r="RN66" s="322"/>
      <c r="RO66" s="322"/>
      <c r="RP66" s="322"/>
      <c r="RQ66" s="322"/>
      <c r="RR66" s="322"/>
      <c r="RS66" s="322"/>
      <c r="RT66" s="322"/>
      <c r="RU66" s="322"/>
      <c r="RV66" s="322"/>
      <c r="RW66" s="322"/>
      <c r="RX66" s="322"/>
      <c r="RY66" s="322"/>
      <c r="RZ66" s="322"/>
      <c r="SA66" s="322"/>
      <c r="SB66" s="322"/>
      <c r="SC66" s="322"/>
      <c r="SD66" s="322"/>
      <c r="SE66" s="322"/>
      <c r="SF66" s="322"/>
      <c r="SG66" s="322"/>
      <c r="SH66" s="322"/>
      <c r="SI66" s="322"/>
      <c r="SJ66" s="322"/>
      <c r="SK66" s="322"/>
      <c r="SL66" s="322"/>
      <c r="SM66" s="322"/>
      <c r="SN66" s="322"/>
      <c r="SO66" s="322"/>
      <c r="SP66" s="322"/>
      <c r="SQ66" s="322"/>
      <c r="SR66" s="322"/>
      <c r="SS66" s="322"/>
      <c r="ST66" s="322"/>
      <c r="SU66" s="322"/>
      <c r="SV66" s="322"/>
      <c r="SW66" s="322"/>
      <c r="SX66" s="322"/>
      <c r="SY66" s="322"/>
      <c r="SZ66" s="322"/>
      <c r="TA66" s="322"/>
      <c r="TB66" s="322"/>
      <c r="TC66" s="322"/>
    </row>
    <row r="67" spans="1:523" s="283" customFormat="1" ht="15.75">
      <c r="A67" s="393"/>
      <c r="B67" s="381"/>
      <c r="C67" s="385"/>
      <c r="D67" s="382"/>
      <c r="E67" s="394"/>
      <c r="F67" s="394"/>
      <c r="G67" s="395"/>
      <c r="H67" s="382"/>
      <c r="I67" s="382"/>
      <c r="J67" s="382"/>
      <c r="K67" s="386"/>
      <c r="L67" s="378"/>
      <c r="M67" s="2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  <c r="GC67" s="322"/>
      <c r="GD67" s="322"/>
      <c r="GE67" s="322"/>
      <c r="GF67" s="322"/>
      <c r="GG67" s="322"/>
      <c r="GH67" s="322"/>
      <c r="GI67" s="322"/>
      <c r="GJ67" s="322"/>
      <c r="GK67" s="322"/>
      <c r="GL67" s="322"/>
      <c r="GM67" s="322"/>
      <c r="GN67" s="322"/>
      <c r="GO67" s="322"/>
      <c r="GP67" s="322"/>
      <c r="GQ67" s="322"/>
      <c r="GR67" s="322"/>
      <c r="GS67" s="322"/>
      <c r="GT67" s="322"/>
      <c r="GU67" s="322"/>
      <c r="GV67" s="322"/>
      <c r="GW67" s="322"/>
      <c r="GX67" s="322"/>
      <c r="GY67" s="322"/>
      <c r="GZ67" s="322"/>
      <c r="HA67" s="322"/>
      <c r="HB67" s="322"/>
      <c r="HC67" s="322"/>
      <c r="HD67" s="322"/>
      <c r="HE67" s="322"/>
      <c r="HF67" s="322"/>
      <c r="HG67" s="322"/>
      <c r="HH67" s="322"/>
      <c r="HI67" s="322"/>
      <c r="HJ67" s="322"/>
      <c r="HK67" s="322"/>
      <c r="HL67" s="322"/>
      <c r="HM67" s="322"/>
      <c r="HN67" s="322"/>
      <c r="HO67" s="322"/>
      <c r="HP67" s="322"/>
      <c r="HQ67" s="322"/>
      <c r="HR67" s="322"/>
      <c r="HS67" s="322"/>
      <c r="HT67" s="322"/>
      <c r="HU67" s="322"/>
      <c r="HV67" s="322"/>
      <c r="HW67" s="322"/>
      <c r="HX67" s="322"/>
      <c r="HY67" s="322"/>
      <c r="HZ67" s="322"/>
      <c r="IA67" s="322"/>
      <c r="IB67" s="322"/>
      <c r="IC67" s="322"/>
      <c r="ID67" s="322"/>
      <c r="IE67" s="322"/>
      <c r="IF67" s="322"/>
      <c r="IG67" s="322"/>
      <c r="IH67" s="322"/>
      <c r="II67" s="322"/>
      <c r="IJ67" s="322"/>
      <c r="IK67" s="322"/>
      <c r="IL67" s="322"/>
      <c r="IM67" s="322"/>
      <c r="IN67" s="322"/>
      <c r="IO67" s="322"/>
      <c r="IP67" s="322"/>
      <c r="IQ67" s="322"/>
      <c r="IR67" s="322"/>
      <c r="IS67" s="322"/>
      <c r="IT67" s="322"/>
      <c r="IU67" s="322"/>
      <c r="IV67" s="322"/>
      <c r="IW67" s="322"/>
      <c r="IX67" s="322"/>
      <c r="IY67" s="322"/>
      <c r="IZ67" s="322"/>
      <c r="JA67" s="322"/>
      <c r="JB67" s="322"/>
      <c r="JC67" s="322"/>
      <c r="JD67" s="322"/>
      <c r="JE67" s="322"/>
      <c r="JF67" s="322"/>
      <c r="JG67" s="322"/>
      <c r="JH67" s="322"/>
      <c r="JI67" s="322"/>
      <c r="JJ67" s="322"/>
      <c r="JK67" s="322"/>
      <c r="JL67" s="322"/>
      <c r="JM67" s="322"/>
      <c r="JN67" s="322"/>
      <c r="JO67" s="322"/>
      <c r="JP67" s="322"/>
      <c r="JQ67" s="322"/>
      <c r="JR67" s="322"/>
      <c r="JS67" s="322"/>
      <c r="JT67" s="322"/>
      <c r="JU67" s="322"/>
      <c r="JV67" s="322"/>
      <c r="JW67" s="322"/>
      <c r="JX67" s="322"/>
      <c r="JY67" s="322"/>
      <c r="JZ67" s="322"/>
      <c r="KA67" s="322"/>
      <c r="KB67" s="322"/>
      <c r="KC67" s="322"/>
      <c r="KD67" s="322"/>
      <c r="KE67" s="322"/>
      <c r="KF67" s="322"/>
      <c r="KG67" s="322"/>
      <c r="KH67" s="322"/>
      <c r="KI67" s="322"/>
      <c r="KJ67" s="322"/>
      <c r="KK67" s="322"/>
      <c r="KL67" s="322"/>
      <c r="KM67" s="322"/>
      <c r="KN67" s="322"/>
      <c r="KO67" s="322"/>
      <c r="KP67" s="322"/>
      <c r="KQ67" s="322"/>
      <c r="KR67" s="322"/>
      <c r="KS67" s="322"/>
      <c r="KT67" s="322"/>
      <c r="KU67" s="322"/>
      <c r="KV67" s="322"/>
      <c r="KW67" s="322"/>
      <c r="KX67" s="322"/>
      <c r="KY67" s="322"/>
      <c r="KZ67" s="322"/>
      <c r="LA67" s="322"/>
      <c r="LB67" s="322"/>
      <c r="LC67" s="322"/>
      <c r="LD67" s="322"/>
      <c r="LE67" s="322"/>
      <c r="LF67" s="322"/>
      <c r="LG67" s="322"/>
      <c r="LH67" s="322"/>
      <c r="LI67" s="322"/>
      <c r="LJ67" s="322"/>
      <c r="LK67" s="322"/>
      <c r="LL67" s="322"/>
      <c r="LM67" s="322"/>
      <c r="LN67" s="322"/>
      <c r="LO67" s="322"/>
      <c r="LP67" s="322"/>
      <c r="LQ67" s="322"/>
      <c r="LR67" s="322"/>
      <c r="LS67" s="322"/>
      <c r="LT67" s="322"/>
      <c r="LU67" s="322"/>
      <c r="LV67" s="322"/>
      <c r="LW67" s="322"/>
      <c r="LX67" s="322"/>
      <c r="LY67" s="322"/>
      <c r="LZ67" s="322"/>
      <c r="MA67" s="322"/>
      <c r="MB67" s="322"/>
      <c r="MC67" s="322"/>
      <c r="MD67" s="322"/>
      <c r="ME67" s="322"/>
      <c r="MF67" s="322"/>
      <c r="MG67" s="322"/>
      <c r="MH67" s="322"/>
      <c r="MI67" s="322"/>
      <c r="MJ67" s="322"/>
      <c r="MK67" s="322"/>
      <c r="ML67" s="322"/>
      <c r="MM67" s="322"/>
      <c r="MN67" s="322"/>
      <c r="MO67" s="322"/>
      <c r="MP67" s="322"/>
      <c r="MQ67" s="322"/>
      <c r="MR67" s="322"/>
      <c r="MS67" s="322"/>
      <c r="MT67" s="322"/>
      <c r="MU67" s="322"/>
      <c r="MV67" s="322"/>
      <c r="MW67" s="322"/>
      <c r="MX67" s="322"/>
      <c r="MY67" s="322"/>
      <c r="MZ67" s="322"/>
      <c r="NA67" s="322"/>
      <c r="NB67" s="322"/>
      <c r="NC67" s="322"/>
      <c r="ND67" s="322"/>
      <c r="NE67" s="322"/>
      <c r="NF67" s="322"/>
      <c r="NG67" s="322"/>
      <c r="NH67" s="322"/>
      <c r="NI67" s="322"/>
      <c r="NJ67" s="322"/>
      <c r="NK67" s="322"/>
      <c r="NL67" s="322"/>
      <c r="NM67" s="322"/>
      <c r="NN67" s="322"/>
      <c r="NO67" s="322"/>
      <c r="NP67" s="322"/>
      <c r="NQ67" s="322"/>
      <c r="NR67" s="322"/>
      <c r="NS67" s="322"/>
      <c r="NT67" s="322"/>
      <c r="NU67" s="322"/>
      <c r="NV67" s="322"/>
      <c r="NW67" s="322"/>
      <c r="NX67" s="322"/>
      <c r="NY67" s="322"/>
      <c r="NZ67" s="322"/>
      <c r="OA67" s="322"/>
      <c r="OB67" s="322"/>
      <c r="OC67" s="322"/>
      <c r="OD67" s="322"/>
      <c r="OE67" s="322"/>
      <c r="OF67" s="322"/>
      <c r="OG67" s="322"/>
      <c r="OH67" s="322"/>
      <c r="OI67" s="322"/>
      <c r="OJ67" s="322"/>
      <c r="OK67" s="322"/>
      <c r="OL67" s="322"/>
      <c r="OM67" s="322"/>
      <c r="ON67" s="322"/>
      <c r="OO67" s="322"/>
      <c r="OP67" s="322"/>
      <c r="OQ67" s="322"/>
      <c r="OR67" s="322"/>
      <c r="OS67" s="322"/>
      <c r="OT67" s="322"/>
      <c r="OU67" s="322"/>
      <c r="OV67" s="322"/>
      <c r="OW67" s="322"/>
      <c r="OX67" s="322"/>
      <c r="OY67" s="322"/>
      <c r="OZ67" s="322"/>
      <c r="PA67" s="322"/>
      <c r="PB67" s="322"/>
      <c r="PC67" s="322"/>
      <c r="PD67" s="322"/>
      <c r="PE67" s="322"/>
      <c r="PF67" s="322"/>
      <c r="PG67" s="322"/>
      <c r="PH67" s="322"/>
      <c r="PI67" s="322"/>
      <c r="PJ67" s="322"/>
      <c r="PK67" s="322"/>
      <c r="PL67" s="322"/>
      <c r="PM67" s="322"/>
      <c r="PN67" s="322"/>
      <c r="PO67" s="322"/>
      <c r="PP67" s="322"/>
      <c r="PQ67" s="322"/>
      <c r="PR67" s="322"/>
      <c r="PS67" s="322"/>
      <c r="PT67" s="322"/>
      <c r="PU67" s="322"/>
      <c r="PV67" s="322"/>
      <c r="PW67" s="322"/>
      <c r="PX67" s="322"/>
      <c r="PY67" s="322"/>
      <c r="PZ67" s="322"/>
      <c r="QA67" s="322"/>
      <c r="QB67" s="322"/>
      <c r="QC67" s="322"/>
      <c r="QD67" s="322"/>
      <c r="QE67" s="322"/>
      <c r="QF67" s="322"/>
      <c r="QG67" s="322"/>
      <c r="QH67" s="322"/>
      <c r="QI67" s="322"/>
      <c r="QJ67" s="322"/>
      <c r="QK67" s="322"/>
      <c r="QL67" s="322"/>
      <c r="QM67" s="322"/>
      <c r="QN67" s="322"/>
      <c r="QO67" s="322"/>
      <c r="QP67" s="322"/>
      <c r="QQ67" s="322"/>
      <c r="QR67" s="322"/>
      <c r="QS67" s="322"/>
      <c r="QT67" s="322"/>
      <c r="QU67" s="322"/>
      <c r="QV67" s="322"/>
      <c r="QW67" s="322"/>
      <c r="QX67" s="322"/>
      <c r="QY67" s="322"/>
      <c r="QZ67" s="322"/>
      <c r="RA67" s="322"/>
      <c r="RB67" s="322"/>
      <c r="RC67" s="322"/>
      <c r="RD67" s="322"/>
      <c r="RE67" s="322"/>
      <c r="RF67" s="322"/>
      <c r="RG67" s="322"/>
      <c r="RH67" s="322"/>
      <c r="RI67" s="322"/>
      <c r="RJ67" s="322"/>
      <c r="RK67" s="322"/>
      <c r="RL67" s="322"/>
      <c r="RM67" s="322"/>
      <c r="RN67" s="322"/>
      <c r="RO67" s="322"/>
      <c r="RP67" s="322"/>
      <c r="RQ67" s="322"/>
      <c r="RR67" s="322"/>
      <c r="RS67" s="322"/>
      <c r="RT67" s="322"/>
      <c r="RU67" s="322"/>
      <c r="RV67" s="322"/>
      <c r="RW67" s="322"/>
      <c r="RX67" s="322"/>
      <c r="RY67" s="322"/>
      <c r="RZ67" s="322"/>
      <c r="SA67" s="322"/>
      <c r="SB67" s="322"/>
      <c r="SC67" s="322"/>
      <c r="SD67" s="322"/>
      <c r="SE67" s="322"/>
      <c r="SF67" s="322"/>
      <c r="SG67" s="322"/>
      <c r="SH67" s="322"/>
      <c r="SI67" s="322"/>
      <c r="SJ67" s="322"/>
      <c r="SK67" s="322"/>
      <c r="SL67" s="322"/>
      <c r="SM67" s="322"/>
      <c r="SN67" s="322"/>
      <c r="SO67" s="322"/>
      <c r="SP67" s="322"/>
      <c r="SQ67" s="322"/>
      <c r="SR67" s="322"/>
      <c r="SS67" s="322"/>
      <c r="ST67" s="322"/>
      <c r="SU67" s="322"/>
      <c r="SV67" s="322"/>
      <c r="SW67" s="322"/>
      <c r="SX67" s="322"/>
      <c r="SY67" s="322"/>
      <c r="SZ67" s="322"/>
      <c r="TA67" s="322"/>
      <c r="TB67" s="322"/>
      <c r="TC67" s="322"/>
    </row>
    <row r="68" spans="1:523" s="283" customFormat="1" ht="15.75">
      <c r="A68" s="393"/>
      <c r="B68" s="381"/>
      <c r="C68" s="382"/>
      <c r="D68" s="382"/>
      <c r="E68" s="394"/>
      <c r="F68" s="394"/>
      <c r="G68" s="395"/>
      <c r="H68" s="382"/>
      <c r="I68" s="382"/>
      <c r="J68" s="382"/>
      <c r="K68" s="386"/>
      <c r="L68" s="378"/>
      <c r="M68" s="2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  <c r="GC68" s="322"/>
      <c r="GD68" s="322"/>
      <c r="GE68" s="322"/>
      <c r="GF68" s="322"/>
      <c r="GG68" s="322"/>
      <c r="GH68" s="322"/>
      <c r="GI68" s="322"/>
      <c r="GJ68" s="322"/>
      <c r="GK68" s="322"/>
      <c r="GL68" s="322"/>
      <c r="GM68" s="322"/>
      <c r="GN68" s="322"/>
      <c r="GO68" s="322"/>
      <c r="GP68" s="322"/>
      <c r="GQ68" s="322"/>
      <c r="GR68" s="322"/>
      <c r="GS68" s="322"/>
      <c r="GT68" s="322"/>
      <c r="GU68" s="322"/>
      <c r="GV68" s="322"/>
      <c r="GW68" s="322"/>
      <c r="GX68" s="322"/>
      <c r="GY68" s="322"/>
      <c r="GZ68" s="322"/>
      <c r="HA68" s="322"/>
      <c r="HB68" s="322"/>
      <c r="HC68" s="322"/>
      <c r="HD68" s="322"/>
      <c r="HE68" s="322"/>
      <c r="HF68" s="322"/>
      <c r="HG68" s="322"/>
      <c r="HH68" s="322"/>
      <c r="HI68" s="322"/>
      <c r="HJ68" s="322"/>
      <c r="HK68" s="322"/>
      <c r="HL68" s="322"/>
      <c r="HM68" s="322"/>
      <c r="HN68" s="322"/>
      <c r="HO68" s="322"/>
      <c r="HP68" s="322"/>
      <c r="HQ68" s="322"/>
      <c r="HR68" s="322"/>
      <c r="HS68" s="322"/>
      <c r="HT68" s="322"/>
      <c r="HU68" s="322"/>
      <c r="HV68" s="322"/>
      <c r="HW68" s="322"/>
      <c r="HX68" s="322"/>
      <c r="HY68" s="322"/>
      <c r="HZ68" s="322"/>
      <c r="IA68" s="322"/>
      <c r="IB68" s="322"/>
      <c r="IC68" s="322"/>
      <c r="ID68" s="322"/>
      <c r="IE68" s="322"/>
      <c r="IF68" s="322"/>
      <c r="IG68" s="322"/>
      <c r="IH68" s="322"/>
      <c r="II68" s="322"/>
      <c r="IJ68" s="322"/>
      <c r="IK68" s="322"/>
      <c r="IL68" s="322"/>
      <c r="IM68" s="322"/>
      <c r="IN68" s="322"/>
      <c r="IO68" s="322"/>
      <c r="IP68" s="322"/>
      <c r="IQ68" s="322"/>
      <c r="IR68" s="322"/>
      <c r="IS68" s="322"/>
      <c r="IT68" s="322"/>
      <c r="IU68" s="322"/>
      <c r="IV68" s="322"/>
      <c r="IW68" s="322"/>
      <c r="IX68" s="322"/>
      <c r="IY68" s="322"/>
      <c r="IZ68" s="322"/>
      <c r="JA68" s="322"/>
      <c r="JB68" s="322"/>
      <c r="JC68" s="322"/>
      <c r="JD68" s="322"/>
      <c r="JE68" s="322"/>
      <c r="JF68" s="322"/>
      <c r="JG68" s="322"/>
      <c r="JH68" s="322"/>
      <c r="JI68" s="322"/>
      <c r="JJ68" s="322"/>
      <c r="JK68" s="322"/>
      <c r="JL68" s="322"/>
      <c r="JM68" s="322"/>
      <c r="JN68" s="322"/>
      <c r="JO68" s="322"/>
      <c r="JP68" s="322"/>
      <c r="JQ68" s="322"/>
      <c r="JR68" s="322"/>
      <c r="JS68" s="322"/>
      <c r="JT68" s="322"/>
      <c r="JU68" s="322"/>
      <c r="JV68" s="322"/>
      <c r="JW68" s="322"/>
      <c r="JX68" s="322"/>
      <c r="JY68" s="322"/>
      <c r="JZ68" s="322"/>
      <c r="KA68" s="322"/>
      <c r="KB68" s="322"/>
      <c r="KC68" s="322"/>
      <c r="KD68" s="322"/>
      <c r="KE68" s="322"/>
      <c r="KF68" s="322"/>
      <c r="KG68" s="322"/>
      <c r="KH68" s="322"/>
      <c r="KI68" s="322"/>
      <c r="KJ68" s="322"/>
      <c r="KK68" s="322"/>
      <c r="KL68" s="322"/>
      <c r="KM68" s="322"/>
      <c r="KN68" s="322"/>
      <c r="KO68" s="322"/>
      <c r="KP68" s="322"/>
      <c r="KQ68" s="322"/>
      <c r="KR68" s="322"/>
      <c r="KS68" s="322"/>
      <c r="KT68" s="322"/>
      <c r="KU68" s="322"/>
      <c r="KV68" s="322"/>
      <c r="KW68" s="322"/>
      <c r="KX68" s="322"/>
      <c r="KY68" s="322"/>
      <c r="KZ68" s="322"/>
      <c r="LA68" s="322"/>
      <c r="LB68" s="322"/>
      <c r="LC68" s="322"/>
      <c r="LD68" s="322"/>
      <c r="LE68" s="322"/>
      <c r="LF68" s="322"/>
      <c r="LG68" s="322"/>
      <c r="LH68" s="322"/>
      <c r="LI68" s="322"/>
      <c r="LJ68" s="322"/>
      <c r="LK68" s="322"/>
      <c r="LL68" s="322"/>
      <c r="LM68" s="322"/>
      <c r="LN68" s="322"/>
      <c r="LO68" s="322"/>
      <c r="LP68" s="322"/>
      <c r="LQ68" s="322"/>
      <c r="LR68" s="322"/>
      <c r="LS68" s="322"/>
      <c r="LT68" s="322"/>
      <c r="LU68" s="322"/>
      <c r="LV68" s="322"/>
      <c r="LW68" s="322"/>
      <c r="LX68" s="322"/>
      <c r="LY68" s="322"/>
      <c r="LZ68" s="322"/>
      <c r="MA68" s="322"/>
      <c r="MB68" s="322"/>
      <c r="MC68" s="322"/>
      <c r="MD68" s="322"/>
      <c r="ME68" s="322"/>
      <c r="MF68" s="322"/>
      <c r="MG68" s="322"/>
      <c r="MH68" s="322"/>
      <c r="MI68" s="322"/>
      <c r="MJ68" s="322"/>
      <c r="MK68" s="322"/>
      <c r="ML68" s="322"/>
      <c r="MM68" s="322"/>
      <c r="MN68" s="322"/>
      <c r="MO68" s="322"/>
      <c r="MP68" s="322"/>
      <c r="MQ68" s="322"/>
      <c r="MR68" s="322"/>
      <c r="MS68" s="322"/>
      <c r="MT68" s="322"/>
      <c r="MU68" s="322"/>
      <c r="MV68" s="322"/>
      <c r="MW68" s="322"/>
      <c r="MX68" s="322"/>
      <c r="MY68" s="322"/>
      <c r="MZ68" s="322"/>
      <c r="NA68" s="322"/>
      <c r="NB68" s="322"/>
      <c r="NC68" s="322"/>
      <c r="ND68" s="322"/>
      <c r="NE68" s="322"/>
      <c r="NF68" s="322"/>
      <c r="NG68" s="322"/>
      <c r="NH68" s="322"/>
      <c r="NI68" s="322"/>
      <c r="NJ68" s="322"/>
      <c r="NK68" s="322"/>
      <c r="NL68" s="322"/>
      <c r="NM68" s="322"/>
      <c r="NN68" s="322"/>
      <c r="NO68" s="322"/>
      <c r="NP68" s="322"/>
      <c r="NQ68" s="322"/>
      <c r="NR68" s="322"/>
      <c r="NS68" s="322"/>
      <c r="NT68" s="322"/>
      <c r="NU68" s="322"/>
      <c r="NV68" s="322"/>
      <c r="NW68" s="322"/>
      <c r="NX68" s="322"/>
      <c r="NY68" s="322"/>
      <c r="NZ68" s="322"/>
      <c r="OA68" s="322"/>
      <c r="OB68" s="322"/>
      <c r="OC68" s="322"/>
      <c r="OD68" s="322"/>
      <c r="OE68" s="322"/>
      <c r="OF68" s="322"/>
      <c r="OG68" s="322"/>
      <c r="OH68" s="322"/>
      <c r="OI68" s="322"/>
      <c r="OJ68" s="322"/>
      <c r="OK68" s="322"/>
      <c r="OL68" s="322"/>
      <c r="OM68" s="322"/>
      <c r="ON68" s="322"/>
      <c r="OO68" s="322"/>
      <c r="OP68" s="322"/>
      <c r="OQ68" s="322"/>
      <c r="OR68" s="322"/>
      <c r="OS68" s="322"/>
      <c r="OT68" s="322"/>
      <c r="OU68" s="322"/>
      <c r="OV68" s="322"/>
      <c r="OW68" s="322"/>
      <c r="OX68" s="322"/>
      <c r="OY68" s="322"/>
      <c r="OZ68" s="322"/>
      <c r="PA68" s="322"/>
      <c r="PB68" s="322"/>
      <c r="PC68" s="322"/>
      <c r="PD68" s="322"/>
      <c r="PE68" s="322"/>
      <c r="PF68" s="322"/>
      <c r="PG68" s="322"/>
      <c r="PH68" s="322"/>
      <c r="PI68" s="322"/>
      <c r="PJ68" s="322"/>
      <c r="PK68" s="322"/>
      <c r="PL68" s="322"/>
      <c r="PM68" s="322"/>
      <c r="PN68" s="322"/>
      <c r="PO68" s="322"/>
      <c r="PP68" s="322"/>
      <c r="PQ68" s="322"/>
      <c r="PR68" s="322"/>
      <c r="PS68" s="322"/>
      <c r="PT68" s="322"/>
      <c r="PU68" s="322"/>
      <c r="PV68" s="322"/>
      <c r="PW68" s="322"/>
      <c r="PX68" s="322"/>
      <c r="PY68" s="322"/>
      <c r="PZ68" s="322"/>
      <c r="QA68" s="322"/>
      <c r="QB68" s="322"/>
      <c r="QC68" s="322"/>
      <c r="QD68" s="322"/>
      <c r="QE68" s="322"/>
      <c r="QF68" s="322"/>
      <c r="QG68" s="322"/>
      <c r="QH68" s="322"/>
      <c r="QI68" s="322"/>
      <c r="QJ68" s="322"/>
      <c r="QK68" s="322"/>
      <c r="QL68" s="322"/>
      <c r="QM68" s="322"/>
      <c r="QN68" s="322"/>
      <c r="QO68" s="322"/>
      <c r="QP68" s="322"/>
      <c r="QQ68" s="322"/>
      <c r="QR68" s="322"/>
      <c r="QS68" s="322"/>
      <c r="QT68" s="322"/>
      <c r="QU68" s="322"/>
      <c r="QV68" s="322"/>
      <c r="QW68" s="322"/>
      <c r="QX68" s="322"/>
      <c r="QY68" s="322"/>
      <c r="QZ68" s="322"/>
      <c r="RA68" s="322"/>
      <c r="RB68" s="322"/>
      <c r="RC68" s="322"/>
      <c r="RD68" s="322"/>
      <c r="RE68" s="322"/>
      <c r="RF68" s="322"/>
      <c r="RG68" s="322"/>
      <c r="RH68" s="322"/>
      <c r="RI68" s="322"/>
      <c r="RJ68" s="322"/>
      <c r="RK68" s="322"/>
      <c r="RL68" s="322"/>
      <c r="RM68" s="322"/>
      <c r="RN68" s="322"/>
      <c r="RO68" s="322"/>
      <c r="RP68" s="322"/>
      <c r="RQ68" s="322"/>
      <c r="RR68" s="322"/>
      <c r="RS68" s="322"/>
      <c r="RT68" s="322"/>
      <c r="RU68" s="322"/>
      <c r="RV68" s="322"/>
      <c r="RW68" s="322"/>
      <c r="RX68" s="322"/>
      <c r="RY68" s="322"/>
      <c r="RZ68" s="322"/>
      <c r="SA68" s="322"/>
      <c r="SB68" s="322"/>
      <c r="SC68" s="322"/>
      <c r="SD68" s="322"/>
      <c r="SE68" s="322"/>
      <c r="SF68" s="322"/>
      <c r="SG68" s="322"/>
      <c r="SH68" s="322"/>
      <c r="SI68" s="322"/>
      <c r="SJ68" s="322"/>
      <c r="SK68" s="322"/>
      <c r="SL68" s="322"/>
      <c r="SM68" s="322"/>
      <c r="SN68" s="322"/>
      <c r="SO68" s="322"/>
      <c r="SP68" s="322"/>
      <c r="SQ68" s="322"/>
      <c r="SR68" s="322"/>
      <c r="SS68" s="322"/>
      <c r="ST68" s="322"/>
      <c r="SU68" s="322"/>
      <c r="SV68" s="322"/>
      <c r="SW68" s="322"/>
      <c r="SX68" s="322"/>
      <c r="SY68" s="322"/>
      <c r="SZ68" s="322"/>
      <c r="TA68" s="322"/>
      <c r="TB68" s="322"/>
      <c r="TC68" s="322"/>
    </row>
    <row r="69" spans="1:523" s="283" customFormat="1" ht="15.75">
      <c r="A69" s="393"/>
      <c r="B69" s="381"/>
      <c r="C69" s="382"/>
      <c r="D69" s="382"/>
      <c r="E69" s="394"/>
      <c r="F69" s="394"/>
      <c r="G69" s="395"/>
      <c r="H69" s="382"/>
      <c r="I69" s="382"/>
      <c r="J69" s="382"/>
      <c r="K69" s="387"/>
      <c r="L69" s="378"/>
      <c r="M69" s="2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 s="322"/>
      <c r="FT69" s="322"/>
      <c r="FU69" s="322"/>
      <c r="FV69" s="322"/>
      <c r="FW69" s="322"/>
      <c r="FX69" s="322"/>
      <c r="FY69" s="322"/>
      <c r="FZ69" s="322"/>
      <c r="GA69" s="322"/>
      <c r="GB69" s="322"/>
      <c r="GC69" s="322"/>
      <c r="GD69" s="322"/>
      <c r="GE69" s="322"/>
      <c r="GF69" s="322"/>
      <c r="GG69" s="322"/>
      <c r="GH69" s="322"/>
      <c r="GI69" s="322"/>
      <c r="GJ69" s="322"/>
      <c r="GK69" s="322"/>
      <c r="GL69" s="322"/>
      <c r="GM69" s="322"/>
      <c r="GN69" s="322"/>
      <c r="GO69" s="322"/>
      <c r="GP69" s="322"/>
      <c r="GQ69" s="322"/>
      <c r="GR69" s="322"/>
      <c r="GS69" s="322"/>
      <c r="GT69" s="322"/>
      <c r="GU69" s="322"/>
      <c r="GV69" s="322"/>
      <c r="GW69" s="322"/>
      <c r="GX69" s="322"/>
      <c r="GY69" s="322"/>
      <c r="GZ69" s="322"/>
      <c r="HA69" s="322"/>
      <c r="HB69" s="322"/>
      <c r="HC69" s="322"/>
      <c r="HD69" s="322"/>
      <c r="HE69" s="322"/>
      <c r="HF69" s="322"/>
      <c r="HG69" s="322"/>
      <c r="HH69" s="322"/>
      <c r="HI69" s="322"/>
      <c r="HJ69" s="322"/>
      <c r="HK69" s="322"/>
      <c r="HL69" s="322"/>
      <c r="HM69" s="322"/>
      <c r="HN69" s="322"/>
      <c r="HO69" s="322"/>
      <c r="HP69" s="322"/>
      <c r="HQ69" s="322"/>
      <c r="HR69" s="322"/>
      <c r="HS69" s="322"/>
      <c r="HT69" s="322"/>
      <c r="HU69" s="322"/>
      <c r="HV69" s="322"/>
      <c r="HW69" s="322"/>
      <c r="HX69" s="322"/>
      <c r="HY69" s="322"/>
      <c r="HZ69" s="322"/>
      <c r="IA69" s="322"/>
      <c r="IB69" s="322"/>
      <c r="IC69" s="322"/>
      <c r="ID69" s="322"/>
      <c r="IE69" s="322"/>
      <c r="IF69" s="322"/>
      <c r="IG69" s="322"/>
      <c r="IH69" s="322"/>
      <c r="II69" s="322"/>
      <c r="IJ69" s="322"/>
      <c r="IK69" s="322"/>
      <c r="IL69" s="322"/>
      <c r="IM69" s="322"/>
      <c r="IN69" s="322"/>
      <c r="IO69" s="322"/>
      <c r="IP69" s="322"/>
      <c r="IQ69" s="322"/>
      <c r="IR69" s="322"/>
      <c r="IS69" s="322"/>
      <c r="IT69" s="322"/>
      <c r="IU69" s="322"/>
      <c r="IV69" s="322"/>
      <c r="IW69" s="322"/>
      <c r="IX69" s="322"/>
      <c r="IY69" s="322"/>
      <c r="IZ69" s="322"/>
      <c r="JA69" s="322"/>
      <c r="JB69" s="322"/>
      <c r="JC69" s="322"/>
      <c r="JD69" s="322"/>
      <c r="JE69" s="322"/>
      <c r="JF69" s="322"/>
      <c r="JG69" s="322"/>
      <c r="JH69" s="322"/>
      <c r="JI69" s="322"/>
      <c r="JJ69" s="322"/>
      <c r="JK69" s="322"/>
      <c r="JL69" s="322"/>
      <c r="JM69" s="322"/>
      <c r="JN69" s="322"/>
      <c r="JO69" s="322"/>
      <c r="JP69" s="322"/>
      <c r="JQ69" s="322"/>
      <c r="JR69" s="322"/>
      <c r="JS69" s="322"/>
      <c r="JT69" s="322"/>
      <c r="JU69" s="322"/>
      <c r="JV69" s="322"/>
      <c r="JW69" s="322"/>
      <c r="JX69" s="322"/>
      <c r="JY69" s="322"/>
      <c r="JZ69" s="322"/>
      <c r="KA69" s="322"/>
      <c r="KB69" s="322"/>
      <c r="KC69" s="322"/>
      <c r="KD69" s="322"/>
      <c r="KE69" s="322"/>
      <c r="KF69" s="322"/>
      <c r="KG69" s="322"/>
      <c r="KH69" s="322"/>
      <c r="KI69" s="322"/>
      <c r="KJ69" s="322"/>
      <c r="KK69" s="322"/>
      <c r="KL69" s="322"/>
      <c r="KM69" s="322"/>
      <c r="KN69" s="322"/>
      <c r="KO69" s="322"/>
      <c r="KP69" s="322"/>
      <c r="KQ69" s="322"/>
      <c r="KR69" s="322"/>
      <c r="KS69" s="322"/>
      <c r="KT69" s="322"/>
      <c r="KU69" s="322"/>
      <c r="KV69" s="322"/>
      <c r="KW69" s="322"/>
      <c r="KX69" s="322"/>
      <c r="KY69" s="322"/>
      <c r="KZ69" s="322"/>
      <c r="LA69" s="322"/>
      <c r="LB69" s="322"/>
      <c r="LC69" s="322"/>
      <c r="LD69" s="322"/>
      <c r="LE69" s="322"/>
      <c r="LF69" s="322"/>
      <c r="LG69" s="322"/>
      <c r="LH69" s="322"/>
      <c r="LI69" s="322"/>
      <c r="LJ69" s="322"/>
      <c r="LK69" s="322"/>
      <c r="LL69" s="322"/>
      <c r="LM69" s="322"/>
      <c r="LN69" s="322"/>
      <c r="LO69" s="322"/>
      <c r="LP69" s="322"/>
      <c r="LQ69" s="322"/>
      <c r="LR69" s="322"/>
      <c r="LS69" s="322"/>
      <c r="LT69" s="322"/>
      <c r="LU69" s="322"/>
      <c r="LV69" s="322"/>
      <c r="LW69" s="322"/>
      <c r="LX69" s="322"/>
      <c r="LY69" s="322"/>
      <c r="LZ69" s="322"/>
      <c r="MA69" s="322"/>
      <c r="MB69" s="322"/>
      <c r="MC69" s="322"/>
      <c r="MD69" s="322"/>
      <c r="ME69" s="322"/>
      <c r="MF69" s="322"/>
      <c r="MG69" s="322"/>
      <c r="MH69" s="322"/>
      <c r="MI69" s="322"/>
      <c r="MJ69" s="322"/>
      <c r="MK69" s="322"/>
      <c r="ML69" s="322"/>
      <c r="MM69" s="322"/>
      <c r="MN69" s="322"/>
      <c r="MO69" s="322"/>
      <c r="MP69" s="322"/>
      <c r="MQ69" s="322"/>
      <c r="MR69" s="322"/>
      <c r="MS69" s="322"/>
      <c r="MT69" s="322"/>
      <c r="MU69" s="322"/>
      <c r="MV69" s="322"/>
      <c r="MW69" s="322"/>
      <c r="MX69" s="322"/>
      <c r="MY69" s="322"/>
      <c r="MZ69" s="322"/>
      <c r="NA69" s="322"/>
      <c r="NB69" s="322"/>
      <c r="NC69" s="322"/>
      <c r="ND69" s="322"/>
      <c r="NE69" s="322"/>
      <c r="NF69" s="322"/>
      <c r="NG69" s="322"/>
      <c r="NH69" s="322"/>
      <c r="NI69" s="322"/>
      <c r="NJ69" s="322"/>
      <c r="NK69" s="322"/>
      <c r="NL69" s="322"/>
      <c r="NM69" s="322"/>
      <c r="NN69" s="322"/>
      <c r="NO69" s="322"/>
      <c r="NP69" s="322"/>
      <c r="NQ69" s="322"/>
      <c r="NR69" s="322"/>
      <c r="NS69" s="322"/>
      <c r="NT69" s="322"/>
      <c r="NU69" s="322"/>
      <c r="NV69" s="322"/>
      <c r="NW69" s="322"/>
      <c r="NX69" s="322"/>
      <c r="NY69" s="322"/>
      <c r="NZ69" s="322"/>
      <c r="OA69" s="322"/>
      <c r="OB69" s="322"/>
      <c r="OC69" s="322"/>
      <c r="OD69" s="322"/>
      <c r="OE69" s="322"/>
      <c r="OF69" s="322"/>
      <c r="OG69" s="322"/>
      <c r="OH69" s="322"/>
      <c r="OI69" s="322"/>
      <c r="OJ69" s="322"/>
      <c r="OK69" s="322"/>
      <c r="OL69" s="322"/>
      <c r="OM69" s="322"/>
      <c r="ON69" s="322"/>
      <c r="OO69" s="322"/>
      <c r="OP69" s="322"/>
      <c r="OQ69" s="322"/>
      <c r="OR69" s="322"/>
      <c r="OS69" s="322"/>
      <c r="OT69" s="322"/>
      <c r="OU69" s="322"/>
      <c r="OV69" s="322"/>
      <c r="OW69" s="322"/>
      <c r="OX69" s="322"/>
      <c r="OY69" s="322"/>
      <c r="OZ69" s="322"/>
      <c r="PA69" s="322"/>
      <c r="PB69" s="322"/>
      <c r="PC69" s="322"/>
      <c r="PD69" s="322"/>
      <c r="PE69" s="322"/>
      <c r="PF69" s="322"/>
      <c r="PG69" s="322"/>
      <c r="PH69" s="322"/>
      <c r="PI69" s="322"/>
      <c r="PJ69" s="322"/>
      <c r="PK69" s="322"/>
      <c r="PL69" s="322"/>
      <c r="PM69" s="322"/>
      <c r="PN69" s="322"/>
      <c r="PO69" s="322"/>
      <c r="PP69" s="322"/>
      <c r="PQ69" s="322"/>
      <c r="PR69" s="322"/>
      <c r="PS69" s="322"/>
      <c r="PT69" s="322"/>
      <c r="PU69" s="322"/>
      <c r="PV69" s="322"/>
      <c r="PW69" s="322"/>
      <c r="PX69" s="322"/>
      <c r="PY69" s="322"/>
      <c r="PZ69" s="322"/>
      <c r="QA69" s="322"/>
      <c r="QB69" s="322"/>
      <c r="QC69" s="322"/>
      <c r="QD69" s="322"/>
      <c r="QE69" s="322"/>
      <c r="QF69" s="322"/>
      <c r="QG69" s="322"/>
      <c r="QH69" s="322"/>
      <c r="QI69" s="322"/>
      <c r="QJ69" s="322"/>
      <c r="QK69" s="322"/>
      <c r="QL69" s="322"/>
      <c r="QM69" s="322"/>
      <c r="QN69" s="322"/>
      <c r="QO69" s="322"/>
      <c r="QP69" s="322"/>
      <c r="QQ69" s="322"/>
      <c r="QR69" s="322"/>
      <c r="QS69" s="322"/>
      <c r="QT69" s="322"/>
      <c r="QU69" s="322"/>
      <c r="QV69" s="322"/>
      <c r="QW69" s="322"/>
      <c r="QX69" s="322"/>
      <c r="QY69" s="322"/>
      <c r="QZ69" s="322"/>
      <c r="RA69" s="322"/>
      <c r="RB69" s="322"/>
      <c r="RC69" s="322"/>
      <c r="RD69" s="322"/>
      <c r="RE69" s="322"/>
      <c r="RF69" s="322"/>
      <c r="RG69" s="322"/>
      <c r="RH69" s="322"/>
      <c r="RI69" s="322"/>
      <c r="RJ69" s="322"/>
      <c r="RK69" s="322"/>
      <c r="RL69" s="322"/>
      <c r="RM69" s="322"/>
      <c r="RN69" s="322"/>
      <c r="RO69" s="322"/>
      <c r="RP69" s="322"/>
      <c r="RQ69" s="322"/>
      <c r="RR69" s="322"/>
      <c r="RS69" s="322"/>
      <c r="RT69" s="322"/>
      <c r="RU69" s="322"/>
      <c r="RV69" s="322"/>
      <c r="RW69" s="322"/>
      <c r="RX69" s="322"/>
      <c r="RY69" s="322"/>
      <c r="RZ69" s="322"/>
      <c r="SA69" s="322"/>
      <c r="SB69" s="322"/>
      <c r="SC69" s="322"/>
      <c r="SD69" s="322"/>
      <c r="SE69" s="322"/>
      <c r="SF69" s="322"/>
      <c r="SG69" s="322"/>
      <c r="SH69" s="322"/>
      <c r="SI69" s="322"/>
      <c r="SJ69" s="322"/>
      <c r="SK69" s="322"/>
      <c r="SL69" s="322"/>
      <c r="SM69" s="322"/>
      <c r="SN69" s="322"/>
      <c r="SO69" s="322"/>
      <c r="SP69" s="322"/>
      <c r="SQ69" s="322"/>
      <c r="SR69" s="322"/>
      <c r="SS69" s="322"/>
      <c r="ST69" s="322"/>
      <c r="SU69" s="322"/>
      <c r="SV69" s="322"/>
      <c r="SW69" s="322"/>
      <c r="SX69" s="322"/>
      <c r="SY69" s="322"/>
      <c r="SZ69" s="322"/>
      <c r="TA69" s="322"/>
      <c r="TB69" s="322"/>
      <c r="TC69" s="322"/>
    </row>
    <row r="70" spans="1:523" s="283" customFormat="1" ht="15.75">
      <c r="A70" s="393"/>
      <c r="B70" s="381"/>
      <c r="C70" s="382"/>
      <c r="D70" s="389"/>
      <c r="E70" s="394"/>
      <c r="F70" s="394"/>
      <c r="G70" s="395"/>
      <c r="H70" s="382"/>
      <c r="I70" s="382"/>
      <c r="J70" s="382"/>
      <c r="K70" s="388"/>
      <c r="L70" s="378"/>
      <c r="M70" s="2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 s="322"/>
      <c r="FT70" s="322"/>
      <c r="FU70" s="322"/>
      <c r="FV70" s="322"/>
      <c r="FW70" s="322"/>
      <c r="FX70" s="322"/>
      <c r="FY70" s="322"/>
      <c r="FZ70" s="322"/>
      <c r="GA70" s="322"/>
      <c r="GB70" s="322"/>
      <c r="GC70" s="322"/>
      <c r="GD70" s="322"/>
      <c r="GE70" s="322"/>
      <c r="GF70" s="322"/>
      <c r="GG70" s="322"/>
      <c r="GH70" s="322"/>
      <c r="GI70" s="322"/>
      <c r="GJ70" s="322"/>
      <c r="GK70" s="322"/>
      <c r="GL70" s="322"/>
      <c r="GM70" s="322"/>
      <c r="GN70" s="322"/>
      <c r="GO70" s="322"/>
      <c r="GP70" s="322"/>
      <c r="GQ70" s="322"/>
      <c r="GR70" s="322"/>
      <c r="GS70" s="322"/>
      <c r="GT70" s="322"/>
      <c r="GU70" s="322"/>
      <c r="GV70" s="322"/>
      <c r="GW70" s="322"/>
      <c r="GX70" s="322"/>
      <c r="GY70" s="322"/>
      <c r="GZ70" s="322"/>
      <c r="HA70" s="322"/>
      <c r="HB70" s="322"/>
      <c r="HC70" s="322"/>
      <c r="HD70" s="322"/>
      <c r="HE70" s="322"/>
      <c r="HF70" s="322"/>
      <c r="HG70" s="322"/>
      <c r="HH70" s="322"/>
      <c r="HI70" s="322"/>
      <c r="HJ70" s="322"/>
      <c r="HK70" s="322"/>
      <c r="HL70" s="322"/>
      <c r="HM70" s="322"/>
      <c r="HN70" s="322"/>
      <c r="HO70" s="322"/>
      <c r="HP70" s="322"/>
      <c r="HQ70" s="322"/>
      <c r="HR70" s="322"/>
      <c r="HS70" s="322"/>
      <c r="HT70" s="322"/>
      <c r="HU70" s="322"/>
      <c r="HV70" s="322"/>
      <c r="HW70" s="322"/>
      <c r="HX70" s="322"/>
      <c r="HY70" s="322"/>
      <c r="HZ70" s="322"/>
      <c r="IA70" s="322"/>
      <c r="IB70" s="322"/>
      <c r="IC70" s="322"/>
      <c r="ID70" s="322"/>
      <c r="IE70" s="322"/>
      <c r="IF70" s="322"/>
      <c r="IG70" s="322"/>
      <c r="IH70" s="322"/>
      <c r="II70" s="322"/>
      <c r="IJ70" s="322"/>
      <c r="IK70" s="322"/>
      <c r="IL70" s="322"/>
      <c r="IM70" s="322"/>
      <c r="IN70" s="322"/>
      <c r="IO70" s="322"/>
      <c r="IP70" s="322"/>
      <c r="IQ70" s="322"/>
      <c r="IR70" s="322"/>
      <c r="IS70" s="322"/>
      <c r="IT70" s="322"/>
      <c r="IU70" s="322"/>
      <c r="IV70" s="322"/>
      <c r="IW70" s="322"/>
      <c r="IX70" s="322"/>
      <c r="IY70" s="322"/>
      <c r="IZ70" s="322"/>
      <c r="JA70" s="322"/>
      <c r="JB70" s="322"/>
      <c r="JC70" s="322"/>
      <c r="JD70" s="322"/>
      <c r="JE70" s="322"/>
      <c r="JF70" s="322"/>
      <c r="JG70" s="322"/>
      <c r="JH70" s="322"/>
      <c r="JI70" s="322"/>
      <c r="JJ70" s="322"/>
      <c r="JK70" s="322"/>
      <c r="JL70" s="322"/>
      <c r="JM70" s="322"/>
      <c r="JN70" s="322"/>
      <c r="JO70" s="322"/>
      <c r="JP70" s="322"/>
      <c r="JQ70" s="322"/>
      <c r="JR70" s="322"/>
      <c r="JS70" s="322"/>
      <c r="JT70" s="322"/>
      <c r="JU70" s="322"/>
      <c r="JV70" s="322"/>
      <c r="JW70" s="322"/>
      <c r="JX70" s="322"/>
      <c r="JY70" s="322"/>
      <c r="JZ70" s="322"/>
      <c r="KA70" s="322"/>
      <c r="KB70" s="322"/>
      <c r="KC70" s="322"/>
      <c r="KD70" s="322"/>
      <c r="KE70" s="322"/>
      <c r="KF70" s="322"/>
      <c r="KG70" s="322"/>
      <c r="KH70" s="322"/>
      <c r="KI70" s="322"/>
      <c r="KJ70" s="322"/>
      <c r="KK70" s="322"/>
      <c r="KL70" s="322"/>
      <c r="KM70" s="322"/>
      <c r="KN70" s="322"/>
      <c r="KO70" s="322"/>
      <c r="KP70" s="322"/>
      <c r="KQ70" s="322"/>
      <c r="KR70" s="322"/>
      <c r="KS70" s="322"/>
      <c r="KT70" s="322"/>
      <c r="KU70" s="322"/>
      <c r="KV70" s="322"/>
      <c r="KW70" s="322"/>
      <c r="KX70" s="322"/>
      <c r="KY70" s="322"/>
      <c r="KZ70" s="322"/>
      <c r="LA70" s="322"/>
      <c r="LB70" s="322"/>
      <c r="LC70" s="322"/>
      <c r="LD70" s="322"/>
      <c r="LE70" s="322"/>
      <c r="LF70" s="322"/>
      <c r="LG70" s="322"/>
      <c r="LH70" s="322"/>
      <c r="LI70" s="322"/>
      <c r="LJ70" s="322"/>
      <c r="LK70" s="322"/>
      <c r="LL70" s="322"/>
      <c r="LM70" s="322"/>
      <c r="LN70" s="322"/>
      <c r="LO70" s="322"/>
      <c r="LP70" s="322"/>
      <c r="LQ70" s="322"/>
      <c r="LR70" s="322"/>
      <c r="LS70" s="322"/>
      <c r="LT70" s="322"/>
      <c r="LU70" s="322"/>
      <c r="LV70" s="322"/>
      <c r="LW70" s="322"/>
      <c r="LX70" s="322"/>
      <c r="LY70" s="322"/>
      <c r="LZ70" s="322"/>
      <c r="MA70" s="322"/>
      <c r="MB70" s="322"/>
      <c r="MC70" s="322"/>
      <c r="MD70" s="322"/>
      <c r="ME70" s="322"/>
      <c r="MF70" s="322"/>
      <c r="MG70" s="322"/>
      <c r="MH70" s="322"/>
      <c r="MI70" s="322"/>
      <c r="MJ70" s="322"/>
      <c r="MK70" s="322"/>
      <c r="ML70" s="322"/>
      <c r="MM70" s="322"/>
      <c r="MN70" s="322"/>
      <c r="MO70" s="322"/>
      <c r="MP70" s="322"/>
      <c r="MQ70" s="322"/>
      <c r="MR70" s="322"/>
      <c r="MS70" s="322"/>
      <c r="MT70" s="322"/>
      <c r="MU70" s="322"/>
      <c r="MV70" s="322"/>
      <c r="MW70" s="322"/>
      <c r="MX70" s="322"/>
      <c r="MY70" s="322"/>
      <c r="MZ70" s="322"/>
      <c r="NA70" s="322"/>
      <c r="NB70" s="322"/>
      <c r="NC70" s="322"/>
      <c r="ND70" s="322"/>
      <c r="NE70" s="322"/>
      <c r="NF70" s="322"/>
      <c r="NG70" s="322"/>
      <c r="NH70" s="322"/>
      <c r="NI70" s="322"/>
      <c r="NJ70" s="322"/>
      <c r="NK70" s="322"/>
      <c r="NL70" s="322"/>
      <c r="NM70" s="322"/>
      <c r="NN70" s="322"/>
      <c r="NO70" s="322"/>
      <c r="NP70" s="322"/>
      <c r="NQ70" s="322"/>
      <c r="NR70" s="322"/>
      <c r="NS70" s="322"/>
      <c r="NT70" s="322"/>
      <c r="NU70" s="322"/>
      <c r="NV70" s="322"/>
      <c r="NW70" s="322"/>
      <c r="NX70" s="322"/>
      <c r="NY70" s="322"/>
      <c r="NZ70" s="322"/>
      <c r="OA70" s="322"/>
      <c r="OB70" s="322"/>
      <c r="OC70" s="322"/>
      <c r="OD70" s="322"/>
      <c r="OE70" s="322"/>
      <c r="OF70" s="322"/>
      <c r="OG70" s="322"/>
      <c r="OH70" s="322"/>
      <c r="OI70" s="322"/>
      <c r="OJ70" s="322"/>
      <c r="OK70" s="322"/>
      <c r="OL70" s="322"/>
      <c r="OM70" s="322"/>
      <c r="ON70" s="322"/>
      <c r="OO70" s="322"/>
      <c r="OP70" s="322"/>
      <c r="OQ70" s="322"/>
      <c r="OR70" s="322"/>
      <c r="OS70" s="322"/>
      <c r="OT70" s="322"/>
      <c r="OU70" s="322"/>
      <c r="OV70" s="322"/>
      <c r="OW70" s="322"/>
      <c r="OX70" s="322"/>
      <c r="OY70" s="322"/>
      <c r="OZ70" s="322"/>
      <c r="PA70" s="322"/>
      <c r="PB70" s="322"/>
      <c r="PC70" s="322"/>
      <c r="PD70" s="322"/>
      <c r="PE70" s="322"/>
      <c r="PF70" s="322"/>
      <c r="PG70" s="322"/>
      <c r="PH70" s="322"/>
      <c r="PI70" s="322"/>
      <c r="PJ70" s="322"/>
      <c r="PK70" s="322"/>
      <c r="PL70" s="322"/>
      <c r="PM70" s="322"/>
      <c r="PN70" s="322"/>
      <c r="PO70" s="322"/>
      <c r="PP70" s="322"/>
      <c r="PQ70" s="322"/>
      <c r="PR70" s="322"/>
      <c r="PS70" s="322"/>
      <c r="PT70" s="322"/>
      <c r="PU70" s="322"/>
      <c r="PV70" s="322"/>
      <c r="PW70" s="322"/>
      <c r="PX70" s="322"/>
      <c r="PY70" s="322"/>
      <c r="PZ70" s="322"/>
      <c r="QA70" s="322"/>
      <c r="QB70" s="322"/>
      <c r="QC70" s="322"/>
      <c r="QD70" s="322"/>
      <c r="QE70" s="322"/>
      <c r="QF70" s="322"/>
      <c r="QG70" s="322"/>
      <c r="QH70" s="322"/>
      <c r="QI70" s="322"/>
      <c r="QJ70" s="322"/>
      <c r="QK70" s="322"/>
      <c r="QL70" s="322"/>
      <c r="QM70" s="322"/>
      <c r="QN70" s="322"/>
      <c r="QO70" s="322"/>
      <c r="QP70" s="322"/>
      <c r="QQ70" s="322"/>
      <c r="QR70" s="322"/>
      <c r="QS70" s="322"/>
      <c r="QT70" s="322"/>
      <c r="QU70" s="322"/>
      <c r="QV70" s="322"/>
      <c r="QW70" s="322"/>
      <c r="QX70" s="322"/>
      <c r="QY70" s="322"/>
      <c r="QZ70" s="322"/>
      <c r="RA70" s="322"/>
      <c r="RB70" s="322"/>
      <c r="RC70" s="322"/>
      <c r="RD70" s="322"/>
      <c r="RE70" s="322"/>
      <c r="RF70" s="322"/>
      <c r="RG70" s="322"/>
      <c r="RH70" s="322"/>
      <c r="RI70" s="322"/>
      <c r="RJ70" s="322"/>
      <c r="RK70" s="322"/>
      <c r="RL70" s="322"/>
      <c r="RM70" s="322"/>
      <c r="RN70" s="322"/>
      <c r="RO70" s="322"/>
      <c r="RP70" s="322"/>
      <c r="RQ70" s="322"/>
      <c r="RR70" s="322"/>
      <c r="RS70" s="322"/>
      <c r="RT70" s="322"/>
      <c r="RU70" s="322"/>
      <c r="RV70" s="322"/>
      <c r="RW70" s="322"/>
      <c r="RX70" s="322"/>
      <c r="RY70" s="322"/>
      <c r="RZ70" s="322"/>
      <c r="SA70" s="322"/>
      <c r="SB70" s="322"/>
      <c r="SC70" s="322"/>
      <c r="SD70" s="322"/>
      <c r="SE70" s="322"/>
      <c r="SF70" s="322"/>
      <c r="SG70" s="322"/>
      <c r="SH70" s="322"/>
      <c r="SI70" s="322"/>
      <c r="SJ70" s="322"/>
      <c r="SK70" s="322"/>
      <c r="SL70" s="322"/>
      <c r="SM70" s="322"/>
      <c r="SN70" s="322"/>
      <c r="SO70" s="322"/>
      <c r="SP70" s="322"/>
      <c r="SQ70" s="322"/>
      <c r="SR70" s="322"/>
      <c r="SS70" s="322"/>
      <c r="ST70" s="322"/>
      <c r="SU70" s="322"/>
      <c r="SV70" s="322"/>
      <c r="SW70" s="322"/>
      <c r="SX70" s="322"/>
      <c r="SY70" s="322"/>
      <c r="SZ70" s="322"/>
      <c r="TA70" s="322"/>
      <c r="TB70" s="322"/>
      <c r="TC70" s="322"/>
    </row>
    <row r="71" spans="1:523" s="283" customFormat="1" ht="15.75">
      <c r="A71" s="393"/>
      <c r="B71" s="381"/>
      <c r="C71" s="384"/>
      <c r="D71" s="384"/>
      <c r="E71" s="396"/>
      <c r="F71" s="394"/>
      <c r="G71" s="395"/>
      <c r="H71" s="382"/>
      <c r="I71" s="382"/>
      <c r="J71" s="382"/>
      <c r="K71" s="387"/>
      <c r="L71" s="378"/>
      <c r="M71" s="2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 s="322"/>
      <c r="FT71" s="322"/>
      <c r="FU71" s="322"/>
      <c r="FV71" s="322"/>
      <c r="FW71" s="322"/>
      <c r="FX71" s="322"/>
      <c r="FY71" s="322"/>
      <c r="FZ71" s="322"/>
      <c r="GA71" s="322"/>
      <c r="GB71" s="322"/>
      <c r="GC71" s="322"/>
      <c r="GD71" s="322"/>
      <c r="GE71" s="322"/>
      <c r="GF71" s="322"/>
      <c r="GG71" s="322"/>
      <c r="GH71" s="322"/>
      <c r="GI71" s="322"/>
      <c r="GJ71" s="322"/>
      <c r="GK71" s="322"/>
      <c r="GL71" s="322"/>
      <c r="GM71" s="322"/>
      <c r="GN71" s="322"/>
      <c r="GO71" s="322"/>
      <c r="GP71" s="322"/>
      <c r="GQ71" s="322"/>
      <c r="GR71" s="322"/>
      <c r="GS71" s="322"/>
      <c r="GT71" s="322"/>
      <c r="GU71" s="322"/>
      <c r="GV71" s="322"/>
      <c r="GW71" s="322"/>
      <c r="GX71" s="322"/>
      <c r="GY71" s="322"/>
      <c r="GZ71" s="322"/>
      <c r="HA71" s="322"/>
      <c r="HB71" s="322"/>
      <c r="HC71" s="322"/>
      <c r="HD71" s="322"/>
      <c r="HE71" s="322"/>
      <c r="HF71" s="322"/>
      <c r="HG71" s="322"/>
      <c r="HH71" s="322"/>
      <c r="HI71" s="322"/>
      <c r="HJ71" s="322"/>
      <c r="HK71" s="322"/>
      <c r="HL71" s="322"/>
      <c r="HM71" s="322"/>
      <c r="HN71" s="322"/>
      <c r="HO71" s="322"/>
      <c r="HP71" s="322"/>
      <c r="HQ71" s="322"/>
      <c r="HR71" s="322"/>
      <c r="HS71" s="322"/>
      <c r="HT71" s="322"/>
      <c r="HU71" s="322"/>
      <c r="HV71" s="322"/>
      <c r="HW71" s="322"/>
      <c r="HX71" s="322"/>
      <c r="HY71" s="322"/>
      <c r="HZ71" s="322"/>
      <c r="IA71" s="322"/>
      <c r="IB71" s="322"/>
      <c r="IC71" s="322"/>
      <c r="ID71" s="322"/>
      <c r="IE71" s="322"/>
      <c r="IF71" s="322"/>
      <c r="IG71" s="322"/>
      <c r="IH71" s="322"/>
      <c r="II71" s="322"/>
      <c r="IJ71" s="322"/>
      <c r="IK71" s="322"/>
      <c r="IL71" s="322"/>
      <c r="IM71" s="322"/>
      <c r="IN71" s="322"/>
      <c r="IO71" s="322"/>
      <c r="IP71" s="322"/>
      <c r="IQ71" s="322"/>
      <c r="IR71" s="322"/>
      <c r="IS71" s="322"/>
      <c r="IT71" s="322"/>
      <c r="IU71" s="322"/>
      <c r="IV71" s="322"/>
      <c r="IW71" s="322"/>
      <c r="IX71" s="322"/>
      <c r="IY71" s="322"/>
      <c r="IZ71" s="322"/>
      <c r="JA71" s="322"/>
      <c r="JB71" s="322"/>
      <c r="JC71" s="322"/>
      <c r="JD71" s="322"/>
      <c r="JE71" s="322"/>
      <c r="JF71" s="322"/>
      <c r="JG71" s="322"/>
      <c r="JH71" s="322"/>
      <c r="JI71" s="322"/>
      <c r="JJ71" s="322"/>
      <c r="JK71" s="322"/>
      <c r="JL71" s="322"/>
      <c r="JM71" s="322"/>
      <c r="JN71" s="322"/>
      <c r="JO71" s="322"/>
      <c r="JP71" s="322"/>
      <c r="JQ71" s="322"/>
      <c r="JR71" s="322"/>
      <c r="JS71" s="322"/>
      <c r="JT71" s="322"/>
      <c r="JU71" s="322"/>
      <c r="JV71" s="322"/>
      <c r="JW71" s="322"/>
      <c r="JX71" s="322"/>
      <c r="JY71" s="322"/>
      <c r="JZ71" s="322"/>
      <c r="KA71" s="322"/>
      <c r="KB71" s="322"/>
      <c r="KC71" s="322"/>
      <c r="KD71" s="322"/>
      <c r="KE71" s="322"/>
      <c r="KF71" s="322"/>
      <c r="KG71" s="322"/>
      <c r="KH71" s="322"/>
      <c r="KI71" s="322"/>
      <c r="KJ71" s="322"/>
      <c r="KK71" s="322"/>
      <c r="KL71" s="322"/>
      <c r="KM71" s="322"/>
      <c r="KN71" s="322"/>
      <c r="KO71" s="322"/>
      <c r="KP71" s="322"/>
      <c r="KQ71" s="322"/>
      <c r="KR71" s="322"/>
      <c r="KS71" s="322"/>
      <c r="KT71" s="322"/>
      <c r="KU71" s="322"/>
      <c r="KV71" s="322"/>
      <c r="KW71" s="322"/>
      <c r="KX71" s="322"/>
      <c r="KY71" s="322"/>
      <c r="KZ71" s="322"/>
      <c r="LA71" s="322"/>
      <c r="LB71" s="322"/>
      <c r="LC71" s="322"/>
      <c r="LD71" s="322"/>
      <c r="LE71" s="322"/>
      <c r="LF71" s="322"/>
      <c r="LG71" s="322"/>
      <c r="LH71" s="322"/>
      <c r="LI71" s="322"/>
      <c r="LJ71" s="322"/>
      <c r="LK71" s="322"/>
      <c r="LL71" s="322"/>
      <c r="LM71" s="322"/>
      <c r="LN71" s="322"/>
      <c r="LO71" s="322"/>
      <c r="LP71" s="322"/>
      <c r="LQ71" s="322"/>
      <c r="LR71" s="322"/>
      <c r="LS71" s="322"/>
      <c r="LT71" s="322"/>
      <c r="LU71" s="322"/>
      <c r="LV71" s="322"/>
      <c r="LW71" s="322"/>
      <c r="LX71" s="322"/>
      <c r="LY71" s="322"/>
      <c r="LZ71" s="322"/>
      <c r="MA71" s="322"/>
      <c r="MB71" s="322"/>
      <c r="MC71" s="322"/>
      <c r="MD71" s="322"/>
      <c r="ME71" s="322"/>
      <c r="MF71" s="322"/>
      <c r="MG71" s="322"/>
      <c r="MH71" s="322"/>
      <c r="MI71" s="322"/>
      <c r="MJ71" s="322"/>
      <c r="MK71" s="322"/>
      <c r="ML71" s="322"/>
      <c r="MM71" s="322"/>
      <c r="MN71" s="322"/>
      <c r="MO71" s="322"/>
      <c r="MP71" s="322"/>
      <c r="MQ71" s="322"/>
      <c r="MR71" s="322"/>
      <c r="MS71" s="322"/>
      <c r="MT71" s="322"/>
      <c r="MU71" s="322"/>
      <c r="MV71" s="322"/>
      <c r="MW71" s="322"/>
      <c r="MX71" s="322"/>
      <c r="MY71" s="322"/>
      <c r="MZ71" s="322"/>
      <c r="NA71" s="322"/>
      <c r="NB71" s="322"/>
      <c r="NC71" s="322"/>
      <c r="ND71" s="322"/>
      <c r="NE71" s="322"/>
      <c r="NF71" s="322"/>
      <c r="NG71" s="322"/>
      <c r="NH71" s="322"/>
      <c r="NI71" s="322"/>
      <c r="NJ71" s="322"/>
      <c r="NK71" s="322"/>
      <c r="NL71" s="322"/>
      <c r="NM71" s="322"/>
      <c r="NN71" s="322"/>
      <c r="NO71" s="322"/>
      <c r="NP71" s="322"/>
      <c r="NQ71" s="322"/>
      <c r="NR71" s="322"/>
      <c r="NS71" s="322"/>
      <c r="NT71" s="322"/>
      <c r="NU71" s="322"/>
      <c r="NV71" s="322"/>
      <c r="NW71" s="322"/>
      <c r="NX71" s="322"/>
      <c r="NY71" s="322"/>
      <c r="NZ71" s="322"/>
      <c r="OA71" s="322"/>
      <c r="OB71" s="322"/>
      <c r="OC71" s="322"/>
      <c r="OD71" s="322"/>
      <c r="OE71" s="322"/>
      <c r="OF71" s="322"/>
      <c r="OG71" s="322"/>
      <c r="OH71" s="322"/>
      <c r="OI71" s="322"/>
      <c r="OJ71" s="322"/>
      <c r="OK71" s="322"/>
      <c r="OL71" s="322"/>
      <c r="OM71" s="322"/>
      <c r="ON71" s="322"/>
      <c r="OO71" s="322"/>
      <c r="OP71" s="322"/>
      <c r="OQ71" s="322"/>
      <c r="OR71" s="322"/>
      <c r="OS71" s="322"/>
      <c r="OT71" s="322"/>
      <c r="OU71" s="322"/>
      <c r="OV71" s="322"/>
      <c r="OW71" s="322"/>
      <c r="OX71" s="322"/>
      <c r="OY71" s="322"/>
      <c r="OZ71" s="322"/>
      <c r="PA71" s="322"/>
      <c r="PB71" s="322"/>
      <c r="PC71" s="322"/>
      <c r="PD71" s="322"/>
      <c r="PE71" s="322"/>
      <c r="PF71" s="322"/>
      <c r="PG71" s="322"/>
      <c r="PH71" s="322"/>
      <c r="PI71" s="322"/>
      <c r="PJ71" s="322"/>
      <c r="PK71" s="322"/>
      <c r="PL71" s="322"/>
      <c r="PM71" s="322"/>
      <c r="PN71" s="322"/>
      <c r="PO71" s="322"/>
      <c r="PP71" s="322"/>
      <c r="PQ71" s="322"/>
      <c r="PR71" s="322"/>
      <c r="PS71" s="322"/>
      <c r="PT71" s="322"/>
      <c r="PU71" s="322"/>
      <c r="PV71" s="322"/>
      <c r="PW71" s="322"/>
      <c r="PX71" s="322"/>
      <c r="PY71" s="322"/>
      <c r="PZ71" s="322"/>
      <c r="QA71" s="322"/>
      <c r="QB71" s="322"/>
      <c r="QC71" s="322"/>
      <c r="QD71" s="322"/>
      <c r="QE71" s="322"/>
      <c r="QF71" s="322"/>
      <c r="QG71" s="322"/>
      <c r="QH71" s="322"/>
      <c r="QI71" s="322"/>
      <c r="QJ71" s="322"/>
      <c r="QK71" s="322"/>
      <c r="QL71" s="322"/>
      <c r="QM71" s="322"/>
      <c r="QN71" s="322"/>
      <c r="QO71" s="322"/>
      <c r="QP71" s="322"/>
      <c r="QQ71" s="322"/>
      <c r="QR71" s="322"/>
      <c r="QS71" s="322"/>
      <c r="QT71" s="322"/>
      <c r="QU71" s="322"/>
      <c r="QV71" s="322"/>
      <c r="QW71" s="322"/>
      <c r="QX71" s="322"/>
      <c r="QY71" s="322"/>
      <c r="QZ71" s="322"/>
      <c r="RA71" s="322"/>
      <c r="RB71" s="322"/>
      <c r="RC71" s="322"/>
      <c r="RD71" s="322"/>
      <c r="RE71" s="322"/>
      <c r="RF71" s="322"/>
      <c r="RG71" s="322"/>
      <c r="RH71" s="322"/>
      <c r="RI71" s="322"/>
      <c r="RJ71" s="322"/>
      <c r="RK71" s="322"/>
      <c r="RL71" s="322"/>
      <c r="RM71" s="322"/>
      <c r="RN71" s="322"/>
      <c r="RO71" s="322"/>
      <c r="RP71" s="322"/>
      <c r="RQ71" s="322"/>
      <c r="RR71" s="322"/>
      <c r="RS71" s="322"/>
      <c r="RT71" s="322"/>
      <c r="RU71" s="322"/>
      <c r="RV71" s="322"/>
      <c r="RW71" s="322"/>
      <c r="RX71" s="322"/>
      <c r="RY71" s="322"/>
      <c r="RZ71" s="322"/>
      <c r="SA71" s="322"/>
      <c r="SB71" s="322"/>
      <c r="SC71" s="322"/>
      <c r="SD71" s="322"/>
      <c r="SE71" s="322"/>
      <c r="SF71" s="322"/>
      <c r="SG71" s="322"/>
      <c r="SH71" s="322"/>
      <c r="SI71" s="322"/>
      <c r="SJ71" s="322"/>
      <c r="SK71" s="322"/>
      <c r="SL71" s="322"/>
      <c r="SM71" s="322"/>
      <c r="SN71" s="322"/>
      <c r="SO71" s="322"/>
      <c r="SP71" s="322"/>
      <c r="SQ71" s="322"/>
      <c r="SR71" s="322"/>
      <c r="SS71" s="322"/>
      <c r="ST71" s="322"/>
      <c r="SU71" s="322"/>
      <c r="SV71" s="322"/>
      <c r="SW71" s="322"/>
      <c r="SX71" s="322"/>
      <c r="SY71" s="322"/>
      <c r="SZ71" s="322"/>
      <c r="TA71" s="322"/>
      <c r="TB71" s="322"/>
      <c r="TC71" s="322"/>
    </row>
    <row r="72" spans="1:523" s="283" customFormat="1" ht="15.75">
      <c r="A72" s="393"/>
      <c r="B72" s="381"/>
      <c r="C72" s="384"/>
      <c r="D72" s="384"/>
      <c r="E72" s="396"/>
      <c r="F72" s="394"/>
      <c r="G72" s="395"/>
      <c r="H72" s="382"/>
      <c r="I72" s="382"/>
      <c r="J72" s="382"/>
      <c r="K72" s="387"/>
      <c r="L72" s="378"/>
      <c r="M72" s="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  <c r="GC72" s="322"/>
      <c r="GD72" s="322"/>
      <c r="GE72" s="322"/>
      <c r="GF72" s="322"/>
      <c r="GG72" s="322"/>
      <c r="GH72" s="322"/>
      <c r="GI72" s="322"/>
      <c r="GJ72" s="322"/>
      <c r="GK72" s="322"/>
      <c r="GL72" s="322"/>
      <c r="GM72" s="322"/>
      <c r="GN72" s="322"/>
      <c r="GO72" s="322"/>
      <c r="GP72" s="322"/>
      <c r="GQ72" s="322"/>
      <c r="GR72" s="322"/>
      <c r="GS72" s="322"/>
      <c r="GT72" s="322"/>
      <c r="GU72" s="322"/>
      <c r="GV72" s="322"/>
      <c r="GW72" s="322"/>
      <c r="GX72" s="322"/>
      <c r="GY72" s="322"/>
      <c r="GZ72" s="322"/>
      <c r="HA72" s="322"/>
      <c r="HB72" s="322"/>
      <c r="HC72" s="322"/>
      <c r="HD72" s="322"/>
      <c r="HE72" s="322"/>
      <c r="HF72" s="322"/>
      <c r="HG72" s="322"/>
      <c r="HH72" s="322"/>
      <c r="HI72" s="322"/>
      <c r="HJ72" s="322"/>
      <c r="HK72" s="322"/>
      <c r="HL72" s="322"/>
      <c r="HM72" s="322"/>
      <c r="HN72" s="322"/>
      <c r="HO72" s="322"/>
      <c r="HP72" s="322"/>
      <c r="HQ72" s="322"/>
      <c r="HR72" s="322"/>
      <c r="HS72" s="322"/>
      <c r="HT72" s="322"/>
      <c r="HU72" s="322"/>
      <c r="HV72" s="322"/>
      <c r="HW72" s="322"/>
      <c r="HX72" s="322"/>
      <c r="HY72" s="322"/>
      <c r="HZ72" s="322"/>
      <c r="IA72" s="322"/>
      <c r="IB72" s="322"/>
      <c r="IC72" s="322"/>
      <c r="ID72" s="322"/>
      <c r="IE72" s="322"/>
      <c r="IF72" s="322"/>
      <c r="IG72" s="322"/>
      <c r="IH72" s="322"/>
      <c r="II72" s="322"/>
      <c r="IJ72" s="322"/>
      <c r="IK72" s="322"/>
      <c r="IL72" s="322"/>
      <c r="IM72" s="322"/>
      <c r="IN72" s="322"/>
      <c r="IO72" s="322"/>
      <c r="IP72" s="322"/>
      <c r="IQ72" s="322"/>
      <c r="IR72" s="322"/>
      <c r="IS72" s="322"/>
      <c r="IT72" s="322"/>
      <c r="IU72" s="322"/>
      <c r="IV72" s="322"/>
      <c r="IW72" s="322"/>
      <c r="IX72" s="322"/>
      <c r="IY72" s="322"/>
      <c r="IZ72" s="322"/>
      <c r="JA72" s="322"/>
      <c r="JB72" s="322"/>
      <c r="JC72" s="322"/>
      <c r="JD72" s="322"/>
      <c r="JE72" s="322"/>
      <c r="JF72" s="322"/>
      <c r="JG72" s="322"/>
      <c r="JH72" s="322"/>
      <c r="JI72" s="322"/>
      <c r="JJ72" s="322"/>
      <c r="JK72" s="322"/>
      <c r="JL72" s="322"/>
      <c r="JM72" s="322"/>
      <c r="JN72" s="322"/>
      <c r="JO72" s="322"/>
      <c r="JP72" s="322"/>
      <c r="JQ72" s="322"/>
      <c r="JR72" s="322"/>
      <c r="JS72" s="322"/>
      <c r="JT72" s="322"/>
      <c r="JU72" s="322"/>
      <c r="JV72" s="322"/>
      <c r="JW72" s="322"/>
      <c r="JX72" s="322"/>
      <c r="JY72" s="322"/>
      <c r="JZ72" s="322"/>
      <c r="KA72" s="322"/>
      <c r="KB72" s="322"/>
      <c r="KC72" s="322"/>
      <c r="KD72" s="322"/>
      <c r="KE72" s="322"/>
      <c r="KF72" s="322"/>
      <c r="KG72" s="322"/>
      <c r="KH72" s="322"/>
      <c r="KI72" s="322"/>
      <c r="KJ72" s="322"/>
      <c r="KK72" s="322"/>
      <c r="KL72" s="322"/>
      <c r="KM72" s="322"/>
      <c r="KN72" s="322"/>
      <c r="KO72" s="322"/>
      <c r="KP72" s="322"/>
      <c r="KQ72" s="322"/>
      <c r="KR72" s="322"/>
      <c r="KS72" s="322"/>
      <c r="KT72" s="322"/>
      <c r="KU72" s="322"/>
      <c r="KV72" s="322"/>
      <c r="KW72" s="322"/>
      <c r="KX72" s="322"/>
      <c r="KY72" s="322"/>
      <c r="KZ72" s="322"/>
      <c r="LA72" s="322"/>
      <c r="LB72" s="322"/>
      <c r="LC72" s="322"/>
      <c r="LD72" s="322"/>
      <c r="LE72" s="322"/>
      <c r="LF72" s="322"/>
      <c r="LG72" s="322"/>
      <c r="LH72" s="322"/>
      <c r="LI72" s="322"/>
      <c r="LJ72" s="322"/>
      <c r="LK72" s="322"/>
      <c r="LL72" s="322"/>
      <c r="LM72" s="322"/>
      <c r="LN72" s="322"/>
      <c r="LO72" s="322"/>
      <c r="LP72" s="322"/>
      <c r="LQ72" s="322"/>
      <c r="LR72" s="322"/>
      <c r="LS72" s="322"/>
      <c r="LT72" s="322"/>
      <c r="LU72" s="322"/>
      <c r="LV72" s="322"/>
      <c r="LW72" s="322"/>
      <c r="LX72" s="322"/>
      <c r="LY72" s="322"/>
      <c r="LZ72" s="322"/>
      <c r="MA72" s="322"/>
      <c r="MB72" s="322"/>
      <c r="MC72" s="322"/>
      <c r="MD72" s="322"/>
      <c r="ME72" s="322"/>
      <c r="MF72" s="322"/>
      <c r="MG72" s="322"/>
      <c r="MH72" s="322"/>
      <c r="MI72" s="322"/>
      <c r="MJ72" s="322"/>
      <c r="MK72" s="322"/>
      <c r="ML72" s="322"/>
      <c r="MM72" s="322"/>
      <c r="MN72" s="322"/>
      <c r="MO72" s="322"/>
      <c r="MP72" s="322"/>
      <c r="MQ72" s="322"/>
      <c r="MR72" s="322"/>
      <c r="MS72" s="322"/>
      <c r="MT72" s="322"/>
      <c r="MU72" s="322"/>
      <c r="MV72" s="322"/>
      <c r="MW72" s="322"/>
      <c r="MX72" s="322"/>
      <c r="MY72" s="322"/>
      <c r="MZ72" s="322"/>
      <c r="NA72" s="322"/>
      <c r="NB72" s="322"/>
      <c r="NC72" s="322"/>
      <c r="ND72" s="322"/>
      <c r="NE72" s="322"/>
      <c r="NF72" s="322"/>
      <c r="NG72" s="322"/>
      <c r="NH72" s="322"/>
      <c r="NI72" s="322"/>
      <c r="NJ72" s="322"/>
      <c r="NK72" s="322"/>
      <c r="NL72" s="322"/>
      <c r="NM72" s="322"/>
      <c r="NN72" s="322"/>
      <c r="NO72" s="322"/>
      <c r="NP72" s="322"/>
      <c r="NQ72" s="322"/>
      <c r="NR72" s="322"/>
      <c r="NS72" s="322"/>
      <c r="NT72" s="322"/>
      <c r="NU72" s="322"/>
      <c r="NV72" s="322"/>
      <c r="NW72" s="322"/>
      <c r="NX72" s="322"/>
      <c r="NY72" s="322"/>
      <c r="NZ72" s="322"/>
      <c r="OA72" s="322"/>
      <c r="OB72" s="322"/>
      <c r="OC72" s="322"/>
      <c r="OD72" s="322"/>
      <c r="OE72" s="322"/>
      <c r="OF72" s="322"/>
      <c r="OG72" s="322"/>
      <c r="OH72" s="322"/>
      <c r="OI72" s="322"/>
      <c r="OJ72" s="322"/>
      <c r="OK72" s="322"/>
      <c r="OL72" s="322"/>
      <c r="OM72" s="322"/>
      <c r="ON72" s="322"/>
      <c r="OO72" s="322"/>
      <c r="OP72" s="322"/>
      <c r="OQ72" s="322"/>
      <c r="OR72" s="322"/>
      <c r="OS72" s="322"/>
      <c r="OT72" s="322"/>
      <c r="OU72" s="322"/>
      <c r="OV72" s="322"/>
      <c r="OW72" s="322"/>
      <c r="OX72" s="322"/>
      <c r="OY72" s="322"/>
      <c r="OZ72" s="322"/>
      <c r="PA72" s="322"/>
      <c r="PB72" s="322"/>
      <c r="PC72" s="322"/>
      <c r="PD72" s="322"/>
      <c r="PE72" s="322"/>
      <c r="PF72" s="322"/>
      <c r="PG72" s="322"/>
      <c r="PH72" s="322"/>
      <c r="PI72" s="322"/>
      <c r="PJ72" s="322"/>
      <c r="PK72" s="322"/>
      <c r="PL72" s="322"/>
      <c r="PM72" s="322"/>
      <c r="PN72" s="322"/>
      <c r="PO72" s="322"/>
      <c r="PP72" s="322"/>
      <c r="PQ72" s="322"/>
      <c r="PR72" s="322"/>
      <c r="PS72" s="322"/>
      <c r="PT72" s="322"/>
      <c r="PU72" s="322"/>
      <c r="PV72" s="322"/>
      <c r="PW72" s="322"/>
      <c r="PX72" s="322"/>
      <c r="PY72" s="322"/>
      <c r="PZ72" s="322"/>
      <c r="QA72" s="322"/>
      <c r="QB72" s="322"/>
      <c r="QC72" s="322"/>
      <c r="QD72" s="322"/>
      <c r="QE72" s="322"/>
      <c r="QF72" s="322"/>
      <c r="QG72" s="322"/>
      <c r="QH72" s="322"/>
      <c r="QI72" s="322"/>
      <c r="QJ72" s="322"/>
      <c r="QK72" s="322"/>
      <c r="QL72" s="322"/>
      <c r="QM72" s="322"/>
      <c r="QN72" s="322"/>
      <c r="QO72" s="322"/>
      <c r="QP72" s="322"/>
      <c r="QQ72" s="322"/>
      <c r="QR72" s="322"/>
      <c r="QS72" s="322"/>
      <c r="QT72" s="322"/>
      <c r="QU72" s="322"/>
      <c r="QV72" s="322"/>
      <c r="QW72" s="322"/>
      <c r="QX72" s="322"/>
      <c r="QY72" s="322"/>
      <c r="QZ72" s="322"/>
      <c r="RA72" s="322"/>
      <c r="RB72" s="322"/>
      <c r="RC72" s="322"/>
      <c r="RD72" s="322"/>
      <c r="RE72" s="322"/>
      <c r="RF72" s="322"/>
      <c r="RG72" s="322"/>
      <c r="RH72" s="322"/>
      <c r="RI72" s="322"/>
      <c r="RJ72" s="322"/>
      <c r="RK72" s="322"/>
      <c r="RL72" s="322"/>
      <c r="RM72" s="322"/>
      <c r="RN72" s="322"/>
      <c r="RO72" s="322"/>
      <c r="RP72" s="322"/>
      <c r="RQ72" s="322"/>
      <c r="RR72" s="322"/>
      <c r="RS72" s="322"/>
      <c r="RT72" s="322"/>
      <c r="RU72" s="322"/>
      <c r="RV72" s="322"/>
      <c r="RW72" s="322"/>
      <c r="RX72" s="322"/>
      <c r="RY72" s="322"/>
      <c r="RZ72" s="322"/>
      <c r="SA72" s="322"/>
      <c r="SB72" s="322"/>
      <c r="SC72" s="322"/>
      <c r="SD72" s="322"/>
      <c r="SE72" s="322"/>
      <c r="SF72" s="322"/>
      <c r="SG72" s="322"/>
      <c r="SH72" s="322"/>
      <c r="SI72" s="322"/>
      <c r="SJ72" s="322"/>
      <c r="SK72" s="322"/>
      <c r="SL72" s="322"/>
      <c r="SM72" s="322"/>
      <c r="SN72" s="322"/>
      <c r="SO72" s="322"/>
      <c r="SP72" s="322"/>
      <c r="SQ72" s="322"/>
      <c r="SR72" s="322"/>
      <c r="SS72" s="322"/>
      <c r="ST72" s="322"/>
      <c r="SU72" s="322"/>
      <c r="SV72" s="322"/>
      <c r="SW72" s="322"/>
      <c r="SX72" s="322"/>
      <c r="SY72" s="322"/>
      <c r="SZ72" s="322"/>
      <c r="TA72" s="322"/>
      <c r="TB72" s="322"/>
      <c r="TC72" s="322"/>
    </row>
    <row r="73" spans="1:523" s="283" customFormat="1" ht="15.75">
      <c r="A73" s="393"/>
      <c r="B73" s="381"/>
      <c r="C73" s="384"/>
      <c r="D73" s="384"/>
      <c r="E73" s="396"/>
      <c r="F73" s="394"/>
      <c r="G73" s="395"/>
      <c r="H73" s="382"/>
      <c r="I73" s="382"/>
      <c r="J73" s="382"/>
      <c r="K73" s="387"/>
      <c r="L73" s="378"/>
      <c r="M73" s="2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 s="322"/>
      <c r="FT73" s="322"/>
      <c r="FU73" s="322"/>
      <c r="FV73" s="322"/>
      <c r="FW73" s="322"/>
      <c r="FX73" s="322"/>
      <c r="FY73" s="322"/>
      <c r="FZ73" s="322"/>
      <c r="GA73" s="322"/>
      <c r="GB73" s="322"/>
      <c r="GC73" s="322"/>
      <c r="GD73" s="322"/>
      <c r="GE73" s="322"/>
      <c r="GF73" s="322"/>
      <c r="GG73" s="322"/>
      <c r="GH73" s="322"/>
      <c r="GI73" s="322"/>
      <c r="GJ73" s="322"/>
      <c r="GK73" s="322"/>
      <c r="GL73" s="322"/>
      <c r="GM73" s="322"/>
      <c r="GN73" s="322"/>
      <c r="GO73" s="322"/>
      <c r="GP73" s="322"/>
      <c r="GQ73" s="322"/>
      <c r="GR73" s="322"/>
      <c r="GS73" s="322"/>
      <c r="GT73" s="322"/>
      <c r="GU73" s="322"/>
      <c r="GV73" s="322"/>
      <c r="GW73" s="322"/>
      <c r="GX73" s="322"/>
      <c r="GY73" s="322"/>
      <c r="GZ73" s="322"/>
      <c r="HA73" s="322"/>
      <c r="HB73" s="322"/>
      <c r="HC73" s="322"/>
      <c r="HD73" s="322"/>
      <c r="HE73" s="322"/>
      <c r="HF73" s="322"/>
      <c r="HG73" s="322"/>
      <c r="HH73" s="322"/>
      <c r="HI73" s="322"/>
      <c r="HJ73" s="322"/>
      <c r="HK73" s="322"/>
      <c r="HL73" s="322"/>
      <c r="HM73" s="322"/>
      <c r="HN73" s="322"/>
      <c r="HO73" s="322"/>
      <c r="HP73" s="322"/>
      <c r="HQ73" s="322"/>
      <c r="HR73" s="322"/>
      <c r="HS73" s="322"/>
      <c r="HT73" s="322"/>
      <c r="HU73" s="322"/>
      <c r="HV73" s="322"/>
      <c r="HW73" s="322"/>
      <c r="HX73" s="322"/>
      <c r="HY73" s="322"/>
      <c r="HZ73" s="322"/>
      <c r="IA73" s="322"/>
      <c r="IB73" s="322"/>
      <c r="IC73" s="322"/>
      <c r="ID73" s="322"/>
      <c r="IE73" s="322"/>
      <c r="IF73" s="322"/>
      <c r="IG73" s="322"/>
      <c r="IH73" s="322"/>
      <c r="II73" s="322"/>
      <c r="IJ73" s="322"/>
      <c r="IK73" s="322"/>
      <c r="IL73" s="322"/>
      <c r="IM73" s="322"/>
      <c r="IN73" s="322"/>
      <c r="IO73" s="322"/>
      <c r="IP73" s="322"/>
      <c r="IQ73" s="322"/>
      <c r="IR73" s="322"/>
      <c r="IS73" s="322"/>
      <c r="IT73" s="322"/>
      <c r="IU73" s="322"/>
      <c r="IV73" s="322"/>
      <c r="IW73" s="322"/>
      <c r="IX73" s="322"/>
      <c r="IY73" s="322"/>
      <c r="IZ73" s="322"/>
      <c r="JA73" s="322"/>
      <c r="JB73" s="322"/>
      <c r="JC73" s="322"/>
      <c r="JD73" s="322"/>
      <c r="JE73" s="322"/>
      <c r="JF73" s="322"/>
      <c r="JG73" s="322"/>
      <c r="JH73" s="322"/>
      <c r="JI73" s="322"/>
      <c r="JJ73" s="322"/>
      <c r="JK73" s="322"/>
      <c r="JL73" s="322"/>
      <c r="JM73" s="322"/>
      <c r="JN73" s="322"/>
      <c r="JO73" s="322"/>
      <c r="JP73" s="322"/>
      <c r="JQ73" s="322"/>
      <c r="JR73" s="322"/>
      <c r="JS73" s="322"/>
      <c r="JT73" s="322"/>
      <c r="JU73" s="322"/>
      <c r="JV73" s="322"/>
      <c r="JW73" s="322"/>
      <c r="JX73" s="322"/>
      <c r="JY73" s="322"/>
      <c r="JZ73" s="322"/>
      <c r="KA73" s="322"/>
      <c r="KB73" s="322"/>
      <c r="KC73" s="322"/>
      <c r="KD73" s="322"/>
      <c r="KE73" s="322"/>
      <c r="KF73" s="322"/>
      <c r="KG73" s="322"/>
      <c r="KH73" s="322"/>
      <c r="KI73" s="322"/>
      <c r="KJ73" s="322"/>
      <c r="KK73" s="322"/>
      <c r="KL73" s="322"/>
      <c r="KM73" s="322"/>
      <c r="KN73" s="322"/>
      <c r="KO73" s="322"/>
      <c r="KP73" s="322"/>
      <c r="KQ73" s="322"/>
      <c r="KR73" s="322"/>
      <c r="KS73" s="322"/>
      <c r="KT73" s="322"/>
      <c r="KU73" s="322"/>
      <c r="KV73" s="322"/>
      <c r="KW73" s="322"/>
      <c r="KX73" s="322"/>
      <c r="KY73" s="322"/>
      <c r="KZ73" s="322"/>
      <c r="LA73" s="322"/>
      <c r="LB73" s="322"/>
      <c r="LC73" s="322"/>
      <c r="LD73" s="322"/>
      <c r="LE73" s="322"/>
      <c r="LF73" s="322"/>
      <c r="LG73" s="322"/>
      <c r="LH73" s="322"/>
      <c r="LI73" s="322"/>
      <c r="LJ73" s="322"/>
      <c r="LK73" s="322"/>
      <c r="LL73" s="322"/>
      <c r="LM73" s="322"/>
      <c r="LN73" s="322"/>
      <c r="LO73" s="322"/>
      <c r="LP73" s="322"/>
      <c r="LQ73" s="322"/>
      <c r="LR73" s="322"/>
      <c r="LS73" s="322"/>
      <c r="LT73" s="322"/>
      <c r="LU73" s="322"/>
      <c r="LV73" s="322"/>
      <c r="LW73" s="322"/>
      <c r="LX73" s="322"/>
      <c r="LY73" s="322"/>
      <c r="LZ73" s="322"/>
      <c r="MA73" s="322"/>
      <c r="MB73" s="322"/>
      <c r="MC73" s="322"/>
      <c r="MD73" s="322"/>
      <c r="ME73" s="322"/>
      <c r="MF73" s="322"/>
      <c r="MG73" s="322"/>
      <c r="MH73" s="322"/>
      <c r="MI73" s="322"/>
      <c r="MJ73" s="322"/>
      <c r="MK73" s="322"/>
      <c r="ML73" s="322"/>
      <c r="MM73" s="322"/>
      <c r="MN73" s="322"/>
      <c r="MO73" s="322"/>
      <c r="MP73" s="322"/>
      <c r="MQ73" s="322"/>
      <c r="MR73" s="322"/>
      <c r="MS73" s="322"/>
      <c r="MT73" s="322"/>
      <c r="MU73" s="322"/>
      <c r="MV73" s="322"/>
      <c r="MW73" s="322"/>
      <c r="MX73" s="322"/>
      <c r="MY73" s="322"/>
      <c r="MZ73" s="322"/>
      <c r="NA73" s="322"/>
      <c r="NB73" s="322"/>
      <c r="NC73" s="322"/>
      <c r="ND73" s="322"/>
      <c r="NE73" s="322"/>
      <c r="NF73" s="322"/>
      <c r="NG73" s="322"/>
      <c r="NH73" s="322"/>
      <c r="NI73" s="322"/>
      <c r="NJ73" s="322"/>
      <c r="NK73" s="322"/>
      <c r="NL73" s="322"/>
      <c r="NM73" s="322"/>
      <c r="NN73" s="322"/>
      <c r="NO73" s="322"/>
      <c r="NP73" s="322"/>
      <c r="NQ73" s="322"/>
      <c r="NR73" s="322"/>
      <c r="NS73" s="322"/>
      <c r="NT73" s="322"/>
      <c r="NU73" s="322"/>
      <c r="NV73" s="322"/>
      <c r="NW73" s="322"/>
      <c r="NX73" s="322"/>
      <c r="NY73" s="322"/>
      <c r="NZ73" s="322"/>
      <c r="OA73" s="322"/>
      <c r="OB73" s="322"/>
      <c r="OC73" s="322"/>
      <c r="OD73" s="322"/>
      <c r="OE73" s="322"/>
      <c r="OF73" s="322"/>
      <c r="OG73" s="322"/>
      <c r="OH73" s="322"/>
      <c r="OI73" s="322"/>
      <c r="OJ73" s="322"/>
      <c r="OK73" s="322"/>
      <c r="OL73" s="322"/>
      <c r="OM73" s="322"/>
      <c r="ON73" s="322"/>
      <c r="OO73" s="322"/>
      <c r="OP73" s="322"/>
      <c r="OQ73" s="322"/>
      <c r="OR73" s="322"/>
      <c r="OS73" s="322"/>
      <c r="OT73" s="322"/>
      <c r="OU73" s="322"/>
      <c r="OV73" s="322"/>
      <c r="OW73" s="322"/>
      <c r="OX73" s="322"/>
      <c r="OY73" s="322"/>
      <c r="OZ73" s="322"/>
      <c r="PA73" s="322"/>
      <c r="PB73" s="322"/>
      <c r="PC73" s="322"/>
      <c r="PD73" s="322"/>
      <c r="PE73" s="322"/>
      <c r="PF73" s="322"/>
      <c r="PG73" s="322"/>
      <c r="PH73" s="322"/>
      <c r="PI73" s="322"/>
      <c r="PJ73" s="322"/>
      <c r="PK73" s="322"/>
      <c r="PL73" s="322"/>
      <c r="PM73" s="322"/>
      <c r="PN73" s="322"/>
      <c r="PO73" s="322"/>
      <c r="PP73" s="322"/>
      <c r="PQ73" s="322"/>
      <c r="PR73" s="322"/>
      <c r="PS73" s="322"/>
      <c r="PT73" s="322"/>
      <c r="PU73" s="322"/>
      <c r="PV73" s="322"/>
      <c r="PW73" s="322"/>
      <c r="PX73" s="322"/>
      <c r="PY73" s="322"/>
      <c r="PZ73" s="322"/>
      <c r="QA73" s="322"/>
      <c r="QB73" s="322"/>
      <c r="QC73" s="322"/>
      <c r="QD73" s="322"/>
      <c r="QE73" s="322"/>
      <c r="QF73" s="322"/>
      <c r="QG73" s="322"/>
      <c r="QH73" s="322"/>
      <c r="QI73" s="322"/>
      <c r="QJ73" s="322"/>
      <c r="QK73" s="322"/>
      <c r="QL73" s="322"/>
      <c r="QM73" s="322"/>
      <c r="QN73" s="322"/>
      <c r="QO73" s="322"/>
      <c r="QP73" s="322"/>
      <c r="QQ73" s="322"/>
      <c r="QR73" s="322"/>
      <c r="QS73" s="322"/>
      <c r="QT73" s="322"/>
      <c r="QU73" s="322"/>
      <c r="QV73" s="322"/>
      <c r="QW73" s="322"/>
      <c r="QX73" s="322"/>
      <c r="QY73" s="322"/>
      <c r="QZ73" s="322"/>
      <c r="RA73" s="322"/>
      <c r="RB73" s="322"/>
      <c r="RC73" s="322"/>
      <c r="RD73" s="322"/>
      <c r="RE73" s="322"/>
      <c r="RF73" s="322"/>
      <c r="RG73" s="322"/>
      <c r="RH73" s="322"/>
      <c r="RI73" s="322"/>
      <c r="RJ73" s="322"/>
      <c r="RK73" s="322"/>
      <c r="RL73" s="322"/>
      <c r="RM73" s="322"/>
      <c r="RN73" s="322"/>
      <c r="RO73" s="322"/>
      <c r="RP73" s="322"/>
      <c r="RQ73" s="322"/>
      <c r="RR73" s="322"/>
      <c r="RS73" s="322"/>
      <c r="RT73" s="322"/>
      <c r="RU73" s="322"/>
      <c r="RV73" s="322"/>
      <c r="RW73" s="322"/>
      <c r="RX73" s="322"/>
      <c r="RY73" s="322"/>
      <c r="RZ73" s="322"/>
      <c r="SA73" s="322"/>
      <c r="SB73" s="322"/>
      <c r="SC73" s="322"/>
      <c r="SD73" s="322"/>
      <c r="SE73" s="322"/>
      <c r="SF73" s="322"/>
      <c r="SG73" s="322"/>
      <c r="SH73" s="322"/>
      <c r="SI73" s="322"/>
      <c r="SJ73" s="322"/>
      <c r="SK73" s="322"/>
      <c r="SL73" s="322"/>
      <c r="SM73" s="322"/>
      <c r="SN73" s="322"/>
      <c r="SO73" s="322"/>
      <c r="SP73" s="322"/>
      <c r="SQ73" s="322"/>
      <c r="SR73" s="322"/>
      <c r="SS73" s="322"/>
      <c r="ST73" s="322"/>
      <c r="SU73" s="322"/>
      <c r="SV73" s="322"/>
      <c r="SW73" s="322"/>
      <c r="SX73" s="322"/>
      <c r="SY73" s="322"/>
      <c r="SZ73" s="322"/>
      <c r="TA73" s="322"/>
      <c r="TB73" s="322"/>
      <c r="TC73" s="322"/>
    </row>
    <row r="74" spans="1:523" s="283" customFormat="1" ht="15.75">
      <c r="A74" s="393"/>
      <c r="B74" s="381"/>
      <c r="C74" s="384"/>
      <c r="D74" s="384"/>
      <c r="E74" s="396"/>
      <c r="F74" s="394"/>
      <c r="G74" s="395"/>
      <c r="H74" s="382"/>
      <c r="I74" s="382"/>
      <c r="J74" s="382"/>
      <c r="K74" s="387"/>
      <c r="L74" s="378"/>
      <c r="M74" s="2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 s="322"/>
      <c r="FT74" s="322"/>
      <c r="FU74" s="322"/>
      <c r="FV74" s="322"/>
      <c r="FW74" s="322"/>
      <c r="FX74" s="322"/>
      <c r="FY74" s="322"/>
      <c r="FZ74" s="322"/>
      <c r="GA74" s="322"/>
      <c r="GB74" s="322"/>
      <c r="GC74" s="322"/>
      <c r="GD74" s="322"/>
      <c r="GE74" s="322"/>
      <c r="GF74" s="322"/>
      <c r="GG74" s="322"/>
      <c r="GH74" s="322"/>
      <c r="GI74" s="322"/>
      <c r="GJ74" s="322"/>
      <c r="GK74" s="322"/>
      <c r="GL74" s="322"/>
      <c r="GM74" s="322"/>
      <c r="GN74" s="322"/>
      <c r="GO74" s="322"/>
      <c r="GP74" s="322"/>
      <c r="GQ74" s="322"/>
      <c r="GR74" s="322"/>
      <c r="GS74" s="322"/>
      <c r="GT74" s="322"/>
      <c r="GU74" s="322"/>
      <c r="GV74" s="322"/>
      <c r="GW74" s="322"/>
      <c r="GX74" s="322"/>
      <c r="GY74" s="322"/>
      <c r="GZ74" s="322"/>
      <c r="HA74" s="322"/>
      <c r="HB74" s="322"/>
      <c r="HC74" s="322"/>
      <c r="HD74" s="322"/>
      <c r="HE74" s="322"/>
      <c r="HF74" s="322"/>
      <c r="HG74" s="322"/>
      <c r="HH74" s="322"/>
      <c r="HI74" s="322"/>
      <c r="HJ74" s="322"/>
      <c r="HK74" s="322"/>
      <c r="HL74" s="322"/>
      <c r="HM74" s="322"/>
      <c r="HN74" s="322"/>
      <c r="HO74" s="322"/>
      <c r="HP74" s="322"/>
      <c r="HQ74" s="322"/>
      <c r="HR74" s="322"/>
      <c r="HS74" s="322"/>
      <c r="HT74" s="322"/>
      <c r="HU74" s="322"/>
      <c r="HV74" s="322"/>
      <c r="HW74" s="322"/>
      <c r="HX74" s="322"/>
      <c r="HY74" s="322"/>
      <c r="HZ74" s="322"/>
      <c r="IA74" s="322"/>
      <c r="IB74" s="322"/>
      <c r="IC74" s="322"/>
      <c r="ID74" s="322"/>
      <c r="IE74" s="322"/>
      <c r="IF74" s="322"/>
      <c r="IG74" s="322"/>
      <c r="IH74" s="322"/>
      <c r="II74" s="322"/>
      <c r="IJ74" s="322"/>
      <c r="IK74" s="322"/>
      <c r="IL74" s="322"/>
      <c r="IM74" s="322"/>
      <c r="IN74" s="322"/>
      <c r="IO74" s="322"/>
      <c r="IP74" s="322"/>
      <c r="IQ74" s="322"/>
      <c r="IR74" s="322"/>
      <c r="IS74" s="322"/>
      <c r="IT74" s="322"/>
      <c r="IU74" s="322"/>
      <c r="IV74" s="322"/>
      <c r="IW74" s="322"/>
      <c r="IX74" s="322"/>
      <c r="IY74" s="322"/>
      <c r="IZ74" s="322"/>
      <c r="JA74" s="322"/>
      <c r="JB74" s="322"/>
      <c r="JC74" s="322"/>
      <c r="JD74" s="322"/>
      <c r="JE74" s="322"/>
      <c r="JF74" s="322"/>
      <c r="JG74" s="322"/>
      <c r="JH74" s="322"/>
      <c r="JI74" s="322"/>
      <c r="JJ74" s="322"/>
      <c r="JK74" s="322"/>
      <c r="JL74" s="322"/>
      <c r="JM74" s="322"/>
      <c r="JN74" s="322"/>
      <c r="JO74" s="322"/>
      <c r="JP74" s="322"/>
      <c r="JQ74" s="322"/>
      <c r="JR74" s="322"/>
      <c r="JS74" s="322"/>
      <c r="JT74" s="322"/>
      <c r="JU74" s="322"/>
      <c r="JV74" s="322"/>
      <c r="JW74" s="322"/>
      <c r="JX74" s="322"/>
      <c r="JY74" s="322"/>
      <c r="JZ74" s="322"/>
      <c r="KA74" s="322"/>
      <c r="KB74" s="322"/>
      <c r="KC74" s="322"/>
      <c r="KD74" s="322"/>
      <c r="KE74" s="322"/>
      <c r="KF74" s="322"/>
      <c r="KG74" s="322"/>
      <c r="KH74" s="322"/>
      <c r="KI74" s="322"/>
      <c r="KJ74" s="322"/>
      <c r="KK74" s="322"/>
      <c r="KL74" s="322"/>
      <c r="KM74" s="322"/>
      <c r="KN74" s="322"/>
      <c r="KO74" s="322"/>
      <c r="KP74" s="322"/>
      <c r="KQ74" s="322"/>
      <c r="KR74" s="322"/>
      <c r="KS74" s="322"/>
      <c r="KT74" s="322"/>
      <c r="KU74" s="322"/>
      <c r="KV74" s="322"/>
      <c r="KW74" s="322"/>
      <c r="KX74" s="322"/>
      <c r="KY74" s="322"/>
      <c r="KZ74" s="322"/>
      <c r="LA74" s="322"/>
      <c r="LB74" s="322"/>
      <c r="LC74" s="322"/>
      <c r="LD74" s="322"/>
      <c r="LE74" s="322"/>
      <c r="LF74" s="322"/>
      <c r="LG74" s="322"/>
      <c r="LH74" s="322"/>
      <c r="LI74" s="322"/>
      <c r="LJ74" s="322"/>
      <c r="LK74" s="322"/>
      <c r="LL74" s="322"/>
      <c r="LM74" s="322"/>
      <c r="LN74" s="322"/>
      <c r="LO74" s="322"/>
      <c r="LP74" s="322"/>
      <c r="LQ74" s="322"/>
      <c r="LR74" s="322"/>
      <c r="LS74" s="322"/>
      <c r="LT74" s="322"/>
      <c r="LU74" s="322"/>
      <c r="LV74" s="322"/>
      <c r="LW74" s="322"/>
      <c r="LX74" s="322"/>
      <c r="LY74" s="322"/>
      <c r="LZ74" s="322"/>
      <c r="MA74" s="322"/>
      <c r="MB74" s="322"/>
      <c r="MC74" s="322"/>
      <c r="MD74" s="322"/>
      <c r="ME74" s="322"/>
      <c r="MF74" s="322"/>
      <c r="MG74" s="322"/>
      <c r="MH74" s="322"/>
      <c r="MI74" s="322"/>
      <c r="MJ74" s="322"/>
      <c r="MK74" s="322"/>
      <c r="ML74" s="322"/>
      <c r="MM74" s="322"/>
      <c r="MN74" s="322"/>
      <c r="MO74" s="322"/>
      <c r="MP74" s="322"/>
      <c r="MQ74" s="322"/>
      <c r="MR74" s="322"/>
      <c r="MS74" s="322"/>
      <c r="MT74" s="322"/>
      <c r="MU74" s="322"/>
      <c r="MV74" s="322"/>
      <c r="MW74" s="322"/>
      <c r="MX74" s="322"/>
      <c r="MY74" s="322"/>
      <c r="MZ74" s="322"/>
      <c r="NA74" s="322"/>
      <c r="NB74" s="322"/>
      <c r="NC74" s="322"/>
      <c r="ND74" s="322"/>
      <c r="NE74" s="322"/>
      <c r="NF74" s="322"/>
      <c r="NG74" s="322"/>
      <c r="NH74" s="322"/>
      <c r="NI74" s="322"/>
      <c r="NJ74" s="322"/>
      <c r="NK74" s="322"/>
      <c r="NL74" s="322"/>
      <c r="NM74" s="322"/>
      <c r="NN74" s="322"/>
      <c r="NO74" s="322"/>
      <c r="NP74" s="322"/>
      <c r="NQ74" s="322"/>
      <c r="NR74" s="322"/>
      <c r="NS74" s="322"/>
      <c r="NT74" s="322"/>
      <c r="NU74" s="322"/>
      <c r="NV74" s="322"/>
      <c r="NW74" s="322"/>
      <c r="NX74" s="322"/>
      <c r="NY74" s="322"/>
      <c r="NZ74" s="322"/>
      <c r="OA74" s="322"/>
      <c r="OB74" s="322"/>
      <c r="OC74" s="322"/>
      <c r="OD74" s="322"/>
      <c r="OE74" s="322"/>
      <c r="OF74" s="322"/>
      <c r="OG74" s="322"/>
      <c r="OH74" s="322"/>
      <c r="OI74" s="322"/>
      <c r="OJ74" s="322"/>
      <c r="OK74" s="322"/>
      <c r="OL74" s="322"/>
      <c r="OM74" s="322"/>
      <c r="ON74" s="322"/>
      <c r="OO74" s="322"/>
      <c r="OP74" s="322"/>
      <c r="OQ74" s="322"/>
      <c r="OR74" s="322"/>
      <c r="OS74" s="322"/>
      <c r="OT74" s="322"/>
      <c r="OU74" s="322"/>
      <c r="OV74" s="322"/>
      <c r="OW74" s="322"/>
      <c r="OX74" s="322"/>
      <c r="OY74" s="322"/>
      <c r="OZ74" s="322"/>
      <c r="PA74" s="322"/>
      <c r="PB74" s="322"/>
      <c r="PC74" s="322"/>
      <c r="PD74" s="322"/>
      <c r="PE74" s="322"/>
      <c r="PF74" s="322"/>
      <c r="PG74" s="322"/>
      <c r="PH74" s="322"/>
      <c r="PI74" s="322"/>
      <c r="PJ74" s="322"/>
      <c r="PK74" s="322"/>
      <c r="PL74" s="322"/>
      <c r="PM74" s="322"/>
      <c r="PN74" s="322"/>
      <c r="PO74" s="322"/>
      <c r="PP74" s="322"/>
      <c r="PQ74" s="322"/>
      <c r="PR74" s="322"/>
      <c r="PS74" s="322"/>
      <c r="PT74" s="322"/>
      <c r="PU74" s="322"/>
      <c r="PV74" s="322"/>
      <c r="PW74" s="322"/>
      <c r="PX74" s="322"/>
      <c r="PY74" s="322"/>
      <c r="PZ74" s="322"/>
      <c r="QA74" s="322"/>
      <c r="QB74" s="322"/>
      <c r="QC74" s="322"/>
      <c r="QD74" s="322"/>
      <c r="QE74" s="322"/>
      <c r="QF74" s="322"/>
      <c r="QG74" s="322"/>
      <c r="QH74" s="322"/>
      <c r="QI74" s="322"/>
      <c r="QJ74" s="322"/>
      <c r="QK74" s="322"/>
      <c r="QL74" s="322"/>
      <c r="QM74" s="322"/>
      <c r="QN74" s="322"/>
      <c r="QO74" s="322"/>
      <c r="QP74" s="322"/>
      <c r="QQ74" s="322"/>
      <c r="QR74" s="322"/>
      <c r="QS74" s="322"/>
      <c r="QT74" s="322"/>
      <c r="QU74" s="322"/>
      <c r="QV74" s="322"/>
      <c r="QW74" s="322"/>
      <c r="QX74" s="322"/>
      <c r="QY74" s="322"/>
      <c r="QZ74" s="322"/>
      <c r="RA74" s="322"/>
      <c r="RB74" s="322"/>
      <c r="RC74" s="322"/>
      <c r="RD74" s="322"/>
      <c r="RE74" s="322"/>
      <c r="RF74" s="322"/>
      <c r="RG74" s="322"/>
      <c r="RH74" s="322"/>
      <c r="RI74" s="322"/>
      <c r="RJ74" s="322"/>
      <c r="RK74" s="322"/>
      <c r="RL74" s="322"/>
      <c r="RM74" s="322"/>
      <c r="RN74" s="322"/>
      <c r="RO74" s="322"/>
      <c r="RP74" s="322"/>
      <c r="RQ74" s="322"/>
      <c r="RR74" s="322"/>
      <c r="RS74" s="322"/>
      <c r="RT74" s="322"/>
      <c r="RU74" s="322"/>
      <c r="RV74" s="322"/>
      <c r="RW74" s="322"/>
      <c r="RX74" s="322"/>
      <c r="RY74" s="322"/>
      <c r="RZ74" s="322"/>
      <c r="SA74" s="322"/>
      <c r="SB74" s="322"/>
      <c r="SC74" s="322"/>
      <c r="SD74" s="322"/>
      <c r="SE74" s="322"/>
      <c r="SF74" s="322"/>
      <c r="SG74" s="322"/>
      <c r="SH74" s="322"/>
      <c r="SI74" s="322"/>
      <c r="SJ74" s="322"/>
      <c r="SK74" s="322"/>
      <c r="SL74" s="322"/>
      <c r="SM74" s="322"/>
      <c r="SN74" s="322"/>
      <c r="SO74" s="322"/>
      <c r="SP74" s="322"/>
      <c r="SQ74" s="322"/>
      <c r="SR74" s="322"/>
      <c r="SS74" s="322"/>
      <c r="ST74" s="322"/>
      <c r="SU74" s="322"/>
      <c r="SV74" s="322"/>
      <c r="SW74" s="322"/>
      <c r="SX74" s="322"/>
      <c r="SY74" s="322"/>
      <c r="SZ74" s="322"/>
      <c r="TA74" s="322"/>
      <c r="TB74" s="322"/>
      <c r="TC74" s="322"/>
    </row>
    <row r="75" spans="1:523" s="283" customFormat="1" ht="15.75">
      <c r="A75" s="393"/>
      <c r="B75" s="381"/>
      <c r="C75" s="384"/>
      <c r="D75" s="384"/>
      <c r="E75" s="396"/>
      <c r="F75" s="394"/>
      <c r="G75" s="395"/>
      <c r="H75" s="382"/>
      <c r="I75" s="382"/>
      <c r="J75" s="382"/>
      <c r="K75" s="387"/>
      <c r="L75" s="378"/>
      <c r="M75" s="2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 s="322"/>
      <c r="FT75" s="322"/>
      <c r="FU75" s="322"/>
      <c r="FV75" s="322"/>
      <c r="FW75" s="322"/>
      <c r="FX75" s="322"/>
      <c r="FY75" s="322"/>
      <c r="FZ75" s="322"/>
      <c r="GA75" s="322"/>
      <c r="GB75" s="322"/>
      <c r="GC75" s="322"/>
      <c r="GD75" s="322"/>
      <c r="GE75" s="322"/>
      <c r="GF75" s="322"/>
      <c r="GG75" s="322"/>
      <c r="GH75" s="322"/>
      <c r="GI75" s="322"/>
      <c r="GJ75" s="322"/>
      <c r="GK75" s="322"/>
      <c r="GL75" s="322"/>
      <c r="GM75" s="322"/>
      <c r="GN75" s="322"/>
      <c r="GO75" s="322"/>
      <c r="GP75" s="322"/>
      <c r="GQ75" s="322"/>
      <c r="GR75" s="322"/>
      <c r="GS75" s="322"/>
      <c r="GT75" s="322"/>
      <c r="GU75" s="322"/>
      <c r="GV75" s="322"/>
      <c r="GW75" s="322"/>
      <c r="GX75" s="322"/>
      <c r="GY75" s="322"/>
      <c r="GZ75" s="322"/>
      <c r="HA75" s="322"/>
      <c r="HB75" s="322"/>
      <c r="HC75" s="322"/>
      <c r="HD75" s="322"/>
      <c r="HE75" s="322"/>
      <c r="HF75" s="322"/>
      <c r="HG75" s="322"/>
      <c r="HH75" s="322"/>
      <c r="HI75" s="322"/>
      <c r="HJ75" s="322"/>
      <c r="HK75" s="322"/>
      <c r="HL75" s="322"/>
      <c r="HM75" s="322"/>
      <c r="HN75" s="322"/>
      <c r="HO75" s="322"/>
      <c r="HP75" s="322"/>
      <c r="HQ75" s="322"/>
      <c r="HR75" s="322"/>
      <c r="HS75" s="322"/>
      <c r="HT75" s="322"/>
      <c r="HU75" s="322"/>
      <c r="HV75" s="322"/>
      <c r="HW75" s="322"/>
      <c r="HX75" s="322"/>
      <c r="HY75" s="322"/>
      <c r="HZ75" s="322"/>
      <c r="IA75" s="322"/>
      <c r="IB75" s="322"/>
      <c r="IC75" s="322"/>
      <c r="ID75" s="322"/>
      <c r="IE75" s="322"/>
      <c r="IF75" s="322"/>
      <c r="IG75" s="322"/>
      <c r="IH75" s="322"/>
      <c r="II75" s="322"/>
      <c r="IJ75" s="322"/>
      <c r="IK75" s="322"/>
      <c r="IL75" s="322"/>
      <c r="IM75" s="322"/>
      <c r="IN75" s="322"/>
      <c r="IO75" s="322"/>
      <c r="IP75" s="322"/>
      <c r="IQ75" s="322"/>
      <c r="IR75" s="322"/>
      <c r="IS75" s="322"/>
      <c r="IT75" s="322"/>
      <c r="IU75" s="322"/>
      <c r="IV75" s="322"/>
      <c r="IW75" s="322"/>
      <c r="IX75" s="322"/>
      <c r="IY75" s="322"/>
      <c r="IZ75" s="322"/>
      <c r="JA75" s="322"/>
      <c r="JB75" s="322"/>
      <c r="JC75" s="322"/>
      <c r="JD75" s="322"/>
      <c r="JE75" s="322"/>
      <c r="JF75" s="322"/>
      <c r="JG75" s="322"/>
      <c r="JH75" s="322"/>
      <c r="JI75" s="322"/>
      <c r="JJ75" s="322"/>
      <c r="JK75" s="322"/>
      <c r="JL75" s="322"/>
      <c r="JM75" s="322"/>
      <c r="JN75" s="322"/>
      <c r="JO75" s="322"/>
      <c r="JP75" s="322"/>
      <c r="JQ75" s="322"/>
      <c r="JR75" s="322"/>
      <c r="JS75" s="322"/>
      <c r="JT75" s="322"/>
      <c r="JU75" s="322"/>
      <c r="JV75" s="322"/>
      <c r="JW75" s="322"/>
      <c r="JX75" s="322"/>
      <c r="JY75" s="322"/>
      <c r="JZ75" s="322"/>
      <c r="KA75" s="322"/>
      <c r="KB75" s="322"/>
      <c r="KC75" s="322"/>
      <c r="KD75" s="322"/>
      <c r="KE75" s="322"/>
      <c r="KF75" s="322"/>
      <c r="KG75" s="322"/>
      <c r="KH75" s="322"/>
      <c r="KI75" s="322"/>
      <c r="KJ75" s="322"/>
      <c r="KK75" s="322"/>
      <c r="KL75" s="322"/>
      <c r="KM75" s="322"/>
      <c r="KN75" s="322"/>
      <c r="KO75" s="322"/>
      <c r="KP75" s="322"/>
      <c r="KQ75" s="322"/>
      <c r="KR75" s="322"/>
      <c r="KS75" s="322"/>
      <c r="KT75" s="322"/>
      <c r="KU75" s="322"/>
      <c r="KV75" s="322"/>
      <c r="KW75" s="322"/>
      <c r="KX75" s="322"/>
      <c r="KY75" s="322"/>
      <c r="KZ75" s="322"/>
      <c r="LA75" s="322"/>
      <c r="LB75" s="322"/>
      <c r="LC75" s="322"/>
      <c r="LD75" s="322"/>
      <c r="LE75" s="322"/>
      <c r="LF75" s="322"/>
      <c r="LG75" s="322"/>
      <c r="LH75" s="322"/>
      <c r="LI75" s="322"/>
      <c r="LJ75" s="322"/>
      <c r="LK75" s="322"/>
      <c r="LL75" s="322"/>
      <c r="LM75" s="322"/>
      <c r="LN75" s="322"/>
      <c r="LO75" s="322"/>
      <c r="LP75" s="322"/>
      <c r="LQ75" s="322"/>
      <c r="LR75" s="322"/>
      <c r="LS75" s="322"/>
      <c r="LT75" s="322"/>
      <c r="LU75" s="322"/>
      <c r="LV75" s="322"/>
      <c r="LW75" s="322"/>
      <c r="LX75" s="322"/>
      <c r="LY75" s="322"/>
      <c r="LZ75" s="322"/>
      <c r="MA75" s="322"/>
      <c r="MB75" s="322"/>
      <c r="MC75" s="322"/>
      <c r="MD75" s="322"/>
      <c r="ME75" s="322"/>
      <c r="MF75" s="322"/>
      <c r="MG75" s="322"/>
      <c r="MH75" s="322"/>
      <c r="MI75" s="322"/>
      <c r="MJ75" s="322"/>
      <c r="MK75" s="322"/>
      <c r="ML75" s="322"/>
      <c r="MM75" s="322"/>
      <c r="MN75" s="322"/>
      <c r="MO75" s="322"/>
      <c r="MP75" s="322"/>
      <c r="MQ75" s="322"/>
      <c r="MR75" s="322"/>
      <c r="MS75" s="322"/>
      <c r="MT75" s="322"/>
      <c r="MU75" s="322"/>
      <c r="MV75" s="322"/>
      <c r="MW75" s="322"/>
      <c r="MX75" s="322"/>
      <c r="MY75" s="322"/>
      <c r="MZ75" s="322"/>
      <c r="NA75" s="322"/>
      <c r="NB75" s="322"/>
      <c r="NC75" s="322"/>
      <c r="ND75" s="322"/>
      <c r="NE75" s="322"/>
      <c r="NF75" s="322"/>
      <c r="NG75" s="322"/>
      <c r="NH75" s="322"/>
      <c r="NI75" s="322"/>
      <c r="NJ75" s="322"/>
      <c r="NK75" s="322"/>
      <c r="NL75" s="322"/>
      <c r="NM75" s="322"/>
      <c r="NN75" s="322"/>
      <c r="NO75" s="322"/>
      <c r="NP75" s="322"/>
      <c r="NQ75" s="322"/>
      <c r="NR75" s="322"/>
      <c r="NS75" s="322"/>
      <c r="NT75" s="322"/>
      <c r="NU75" s="322"/>
      <c r="NV75" s="322"/>
      <c r="NW75" s="322"/>
      <c r="NX75" s="322"/>
      <c r="NY75" s="322"/>
      <c r="NZ75" s="322"/>
      <c r="OA75" s="322"/>
      <c r="OB75" s="322"/>
      <c r="OC75" s="322"/>
      <c r="OD75" s="322"/>
      <c r="OE75" s="322"/>
      <c r="OF75" s="322"/>
      <c r="OG75" s="322"/>
      <c r="OH75" s="322"/>
      <c r="OI75" s="322"/>
      <c r="OJ75" s="322"/>
      <c r="OK75" s="322"/>
      <c r="OL75" s="322"/>
      <c r="OM75" s="322"/>
      <c r="ON75" s="322"/>
      <c r="OO75" s="322"/>
      <c r="OP75" s="322"/>
      <c r="OQ75" s="322"/>
      <c r="OR75" s="322"/>
      <c r="OS75" s="322"/>
      <c r="OT75" s="322"/>
      <c r="OU75" s="322"/>
      <c r="OV75" s="322"/>
      <c r="OW75" s="322"/>
      <c r="OX75" s="322"/>
      <c r="OY75" s="322"/>
      <c r="OZ75" s="322"/>
      <c r="PA75" s="322"/>
      <c r="PB75" s="322"/>
      <c r="PC75" s="322"/>
      <c r="PD75" s="322"/>
      <c r="PE75" s="322"/>
      <c r="PF75" s="322"/>
      <c r="PG75" s="322"/>
      <c r="PH75" s="322"/>
      <c r="PI75" s="322"/>
      <c r="PJ75" s="322"/>
      <c r="PK75" s="322"/>
      <c r="PL75" s="322"/>
      <c r="PM75" s="322"/>
      <c r="PN75" s="322"/>
      <c r="PO75" s="322"/>
      <c r="PP75" s="322"/>
      <c r="PQ75" s="322"/>
      <c r="PR75" s="322"/>
      <c r="PS75" s="322"/>
      <c r="PT75" s="322"/>
      <c r="PU75" s="322"/>
      <c r="PV75" s="322"/>
      <c r="PW75" s="322"/>
      <c r="PX75" s="322"/>
      <c r="PY75" s="322"/>
      <c r="PZ75" s="322"/>
      <c r="QA75" s="322"/>
      <c r="QB75" s="322"/>
      <c r="QC75" s="322"/>
      <c r="QD75" s="322"/>
      <c r="QE75" s="322"/>
      <c r="QF75" s="322"/>
      <c r="QG75" s="322"/>
      <c r="QH75" s="322"/>
      <c r="QI75" s="322"/>
      <c r="QJ75" s="322"/>
      <c r="QK75" s="322"/>
      <c r="QL75" s="322"/>
      <c r="QM75" s="322"/>
      <c r="QN75" s="322"/>
      <c r="QO75" s="322"/>
      <c r="QP75" s="322"/>
      <c r="QQ75" s="322"/>
      <c r="QR75" s="322"/>
      <c r="QS75" s="322"/>
      <c r="QT75" s="322"/>
      <c r="QU75" s="322"/>
      <c r="QV75" s="322"/>
      <c r="QW75" s="322"/>
      <c r="QX75" s="322"/>
      <c r="QY75" s="322"/>
      <c r="QZ75" s="322"/>
      <c r="RA75" s="322"/>
      <c r="RB75" s="322"/>
      <c r="RC75" s="322"/>
      <c r="RD75" s="322"/>
      <c r="RE75" s="322"/>
      <c r="RF75" s="322"/>
      <c r="RG75" s="322"/>
      <c r="RH75" s="322"/>
      <c r="RI75" s="322"/>
      <c r="RJ75" s="322"/>
      <c r="RK75" s="322"/>
      <c r="RL75" s="322"/>
      <c r="RM75" s="322"/>
      <c r="RN75" s="322"/>
      <c r="RO75" s="322"/>
      <c r="RP75" s="322"/>
      <c r="RQ75" s="322"/>
      <c r="RR75" s="322"/>
      <c r="RS75" s="322"/>
      <c r="RT75" s="322"/>
      <c r="RU75" s="322"/>
      <c r="RV75" s="322"/>
      <c r="RW75" s="322"/>
      <c r="RX75" s="322"/>
      <c r="RY75" s="322"/>
      <c r="RZ75" s="322"/>
      <c r="SA75" s="322"/>
      <c r="SB75" s="322"/>
      <c r="SC75" s="322"/>
      <c r="SD75" s="322"/>
      <c r="SE75" s="322"/>
      <c r="SF75" s="322"/>
      <c r="SG75" s="322"/>
      <c r="SH75" s="322"/>
      <c r="SI75" s="322"/>
      <c r="SJ75" s="322"/>
      <c r="SK75" s="322"/>
      <c r="SL75" s="322"/>
      <c r="SM75" s="322"/>
      <c r="SN75" s="322"/>
      <c r="SO75" s="322"/>
      <c r="SP75" s="322"/>
      <c r="SQ75" s="322"/>
      <c r="SR75" s="322"/>
      <c r="SS75" s="322"/>
      <c r="ST75" s="322"/>
      <c r="SU75" s="322"/>
      <c r="SV75" s="322"/>
      <c r="SW75" s="322"/>
      <c r="SX75" s="322"/>
      <c r="SY75" s="322"/>
      <c r="SZ75" s="322"/>
      <c r="TA75" s="322"/>
      <c r="TB75" s="322"/>
      <c r="TC75" s="322"/>
    </row>
    <row r="76" spans="1:523" s="283" customFormat="1" ht="15.75">
      <c r="A76" s="393"/>
      <c r="B76" s="381"/>
      <c r="C76" s="384"/>
      <c r="D76" s="384"/>
      <c r="E76" s="396"/>
      <c r="F76" s="394"/>
      <c r="G76" s="395"/>
      <c r="H76" s="397"/>
      <c r="I76" s="382"/>
      <c r="J76" s="382"/>
      <c r="K76" s="387"/>
      <c r="L76" s="378"/>
      <c r="M76" s="2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 s="322"/>
      <c r="FT76" s="322"/>
      <c r="FU76" s="322"/>
      <c r="FV76" s="322"/>
      <c r="FW76" s="322"/>
      <c r="FX76" s="322"/>
      <c r="FY76" s="322"/>
      <c r="FZ76" s="322"/>
      <c r="GA76" s="322"/>
      <c r="GB76" s="322"/>
      <c r="GC76" s="322"/>
      <c r="GD76" s="322"/>
      <c r="GE76" s="322"/>
      <c r="GF76" s="322"/>
      <c r="GG76" s="322"/>
      <c r="GH76" s="322"/>
      <c r="GI76" s="322"/>
      <c r="GJ76" s="322"/>
      <c r="GK76" s="322"/>
      <c r="GL76" s="322"/>
      <c r="GM76" s="322"/>
      <c r="GN76" s="322"/>
      <c r="GO76" s="322"/>
      <c r="GP76" s="322"/>
      <c r="GQ76" s="322"/>
      <c r="GR76" s="322"/>
      <c r="GS76" s="322"/>
      <c r="GT76" s="322"/>
      <c r="GU76" s="322"/>
      <c r="GV76" s="322"/>
      <c r="GW76" s="322"/>
      <c r="GX76" s="322"/>
      <c r="GY76" s="322"/>
      <c r="GZ76" s="322"/>
      <c r="HA76" s="322"/>
      <c r="HB76" s="322"/>
      <c r="HC76" s="322"/>
      <c r="HD76" s="322"/>
      <c r="HE76" s="322"/>
      <c r="HF76" s="322"/>
      <c r="HG76" s="322"/>
      <c r="HH76" s="322"/>
      <c r="HI76" s="322"/>
      <c r="HJ76" s="322"/>
      <c r="HK76" s="322"/>
      <c r="HL76" s="322"/>
      <c r="HM76" s="322"/>
      <c r="HN76" s="322"/>
      <c r="HO76" s="322"/>
      <c r="HP76" s="322"/>
      <c r="HQ76" s="322"/>
      <c r="HR76" s="322"/>
      <c r="HS76" s="322"/>
      <c r="HT76" s="322"/>
      <c r="HU76" s="322"/>
      <c r="HV76" s="322"/>
      <c r="HW76" s="322"/>
      <c r="HX76" s="322"/>
      <c r="HY76" s="322"/>
      <c r="HZ76" s="322"/>
      <c r="IA76" s="322"/>
      <c r="IB76" s="322"/>
      <c r="IC76" s="322"/>
      <c r="ID76" s="322"/>
      <c r="IE76" s="322"/>
      <c r="IF76" s="322"/>
      <c r="IG76" s="322"/>
      <c r="IH76" s="322"/>
      <c r="II76" s="322"/>
      <c r="IJ76" s="322"/>
      <c r="IK76" s="322"/>
      <c r="IL76" s="322"/>
      <c r="IM76" s="322"/>
      <c r="IN76" s="322"/>
      <c r="IO76" s="322"/>
      <c r="IP76" s="322"/>
      <c r="IQ76" s="322"/>
      <c r="IR76" s="322"/>
      <c r="IS76" s="322"/>
      <c r="IT76" s="322"/>
      <c r="IU76" s="322"/>
      <c r="IV76" s="322"/>
      <c r="IW76" s="322"/>
      <c r="IX76" s="322"/>
      <c r="IY76" s="322"/>
      <c r="IZ76" s="322"/>
      <c r="JA76" s="322"/>
      <c r="JB76" s="322"/>
      <c r="JC76" s="322"/>
      <c r="JD76" s="322"/>
      <c r="JE76" s="322"/>
      <c r="JF76" s="322"/>
      <c r="JG76" s="322"/>
      <c r="JH76" s="322"/>
      <c r="JI76" s="322"/>
      <c r="JJ76" s="322"/>
      <c r="JK76" s="322"/>
      <c r="JL76" s="322"/>
      <c r="JM76" s="322"/>
      <c r="JN76" s="322"/>
      <c r="JO76" s="322"/>
      <c r="JP76" s="322"/>
      <c r="JQ76" s="322"/>
      <c r="JR76" s="322"/>
      <c r="JS76" s="322"/>
      <c r="JT76" s="322"/>
      <c r="JU76" s="322"/>
      <c r="JV76" s="322"/>
      <c r="JW76" s="322"/>
      <c r="JX76" s="322"/>
      <c r="JY76" s="322"/>
      <c r="JZ76" s="322"/>
      <c r="KA76" s="322"/>
      <c r="KB76" s="322"/>
      <c r="KC76" s="322"/>
      <c r="KD76" s="322"/>
      <c r="KE76" s="322"/>
      <c r="KF76" s="322"/>
      <c r="KG76" s="322"/>
      <c r="KH76" s="322"/>
      <c r="KI76" s="322"/>
      <c r="KJ76" s="322"/>
      <c r="KK76" s="322"/>
      <c r="KL76" s="322"/>
      <c r="KM76" s="322"/>
      <c r="KN76" s="322"/>
      <c r="KO76" s="322"/>
      <c r="KP76" s="322"/>
      <c r="KQ76" s="322"/>
      <c r="KR76" s="322"/>
      <c r="KS76" s="322"/>
      <c r="KT76" s="322"/>
      <c r="KU76" s="322"/>
      <c r="KV76" s="322"/>
      <c r="KW76" s="322"/>
      <c r="KX76" s="322"/>
      <c r="KY76" s="322"/>
      <c r="KZ76" s="322"/>
      <c r="LA76" s="322"/>
      <c r="LB76" s="322"/>
      <c r="LC76" s="322"/>
      <c r="LD76" s="322"/>
      <c r="LE76" s="322"/>
      <c r="LF76" s="322"/>
      <c r="LG76" s="322"/>
      <c r="LH76" s="322"/>
      <c r="LI76" s="322"/>
      <c r="LJ76" s="322"/>
      <c r="LK76" s="322"/>
      <c r="LL76" s="322"/>
      <c r="LM76" s="322"/>
      <c r="LN76" s="322"/>
      <c r="LO76" s="322"/>
      <c r="LP76" s="322"/>
      <c r="LQ76" s="322"/>
      <c r="LR76" s="322"/>
      <c r="LS76" s="322"/>
      <c r="LT76" s="322"/>
      <c r="LU76" s="322"/>
      <c r="LV76" s="322"/>
      <c r="LW76" s="322"/>
      <c r="LX76" s="322"/>
      <c r="LY76" s="322"/>
      <c r="LZ76" s="322"/>
      <c r="MA76" s="322"/>
      <c r="MB76" s="322"/>
      <c r="MC76" s="322"/>
      <c r="MD76" s="322"/>
      <c r="ME76" s="322"/>
      <c r="MF76" s="322"/>
      <c r="MG76" s="322"/>
      <c r="MH76" s="322"/>
      <c r="MI76" s="322"/>
      <c r="MJ76" s="322"/>
      <c r="MK76" s="322"/>
      <c r="ML76" s="322"/>
      <c r="MM76" s="322"/>
      <c r="MN76" s="322"/>
      <c r="MO76" s="322"/>
      <c r="MP76" s="322"/>
      <c r="MQ76" s="322"/>
      <c r="MR76" s="322"/>
      <c r="MS76" s="322"/>
      <c r="MT76" s="322"/>
      <c r="MU76" s="322"/>
      <c r="MV76" s="322"/>
      <c r="MW76" s="322"/>
      <c r="MX76" s="322"/>
      <c r="MY76" s="322"/>
      <c r="MZ76" s="322"/>
      <c r="NA76" s="322"/>
      <c r="NB76" s="322"/>
      <c r="NC76" s="322"/>
      <c r="ND76" s="322"/>
      <c r="NE76" s="322"/>
      <c r="NF76" s="322"/>
      <c r="NG76" s="322"/>
      <c r="NH76" s="322"/>
      <c r="NI76" s="322"/>
      <c r="NJ76" s="322"/>
      <c r="NK76" s="322"/>
      <c r="NL76" s="322"/>
      <c r="NM76" s="322"/>
      <c r="NN76" s="322"/>
      <c r="NO76" s="322"/>
      <c r="NP76" s="322"/>
      <c r="NQ76" s="322"/>
      <c r="NR76" s="322"/>
      <c r="NS76" s="322"/>
      <c r="NT76" s="322"/>
      <c r="NU76" s="322"/>
      <c r="NV76" s="322"/>
      <c r="NW76" s="322"/>
      <c r="NX76" s="322"/>
      <c r="NY76" s="322"/>
      <c r="NZ76" s="322"/>
      <c r="OA76" s="322"/>
      <c r="OB76" s="322"/>
      <c r="OC76" s="322"/>
      <c r="OD76" s="322"/>
      <c r="OE76" s="322"/>
      <c r="OF76" s="322"/>
      <c r="OG76" s="322"/>
      <c r="OH76" s="322"/>
      <c r="OI76" s="322"/>
      <c r="OJ76" s="322"/>
      <c r="OK76" s="322"/>
      <c r="OL76" s="322"/>
      <c r="OM76" s="322"/>
      <c r="ON76" s="322"/>
      <c r="OO76" s="322"/>
      <c r="OP76" s="322"/>
      <c r="OQ76" s="322"/>
      <c r="OR76" s="322"/>
      <c r="OS76" s="322"/>
      <c r="OT76" s="322"/>
      <c r="OU76" s="322"/>
      <c r="OV76" s="322"/>
      <c r="OW76" s="322"/>
      <c r="OX76" s="322"/>
      <c r="OY76" s="322"/>
      <c r="OZ76" s="322"/>
      <c r="PA76" s="322"/>
      <c r="PB76" s="322"/>
      <c r="PC76" s="322"/>
      <c r="PD76" s="322"/>
      <c r="PE76" s="322"/>
      <c r="PF76" s="322"/>
      <c r="PG76" s="322"/>
      <c r="PH76" s="322"/>
      <c r="PI76" s="322"/>
      <c r="PJ76" s="322"/>
      <c r="PK76" s="322"/>
      <c r="PL76" s="322"/>
      <c r="PM76" s="322"/>
      <c r="PN76" s="322"/>
      <c r="PO76" s="322"/>
      <c r="PP76" s="322"/>
      <c r="PQ76" s="322"/>
      <c r="PR76" s="322"/>
      <c r="PS76" s="322"/>
      <c r="PT76" s="322"/>
      <c r="PU76" s="322"/>
      <c r="PV76" s="322"/>
      <c r="PW76" s="322"/>
      <c r="PX76" s="322"/>
      <c r="PY76" s="322"/>
      <c r="PZ76" s="322"/>
      <c r="QA76" s="322"/>
      <c r="QB76" s="322"/>
      <c r="QC76" s="322"/>
      <c r="QD76" s="322"/>
      <c r="QE76" s="322"/>
      <c r="QF76" s="322"/>
      <c r="QG76" s="322"/>
      <c r="QH76" s="322"/>
      <c r="QI76" s="322"/>
      <c r="QJ76" s="322"/>
      <c r="QK76" s="322"/>
      <c r="QL76" s="322"/>
      <c r="QM76" s="322"/>
      <c r="QN76" s="322"/>
      <c r="QO76" s="322"/>
      <c r="QP76" s="322"/>
      <c r="QQ76" s="322"/>
      <c r="QR76" s="322"/>
      <c r="QS76" s="322"/>
      <c r="QT76" s="322"/>
      <c r="QU76" s="322"/>
      <c r="QV76" s="322"/>
      <c r="QW76" s="322"/>
      <c r="QX76" s="322"/>
      <c r="QY76" s="322"/>
      <c r="QZ76" s="322"/>
      <c r="RA76" s="322"/>
      <c r="RB76" s="322"/>
      <c r="RC76" s="322"/>
      <c r="RD76" s="322"/>
      <c r="RE76" s="322"/>
      <c r="RF76" s="322"/>
      <c r="RG76" s="322"/>
      <c r="RH76" s="322"/>
      <c r="RI76" s="322"/>
      <c r="RJ76" s="322"/>
      <c r="RK76" s="322"/>
      <c r="RL76" s="322"/>
      <c r="RM76" s="322"/>
      <c r="RN76" s="322"/>
      <c r="RO76" s="322"/>
      <c r="RP76" s="322"/>
      <c r="RQ76" s="322"/>
      <c r="RR76" s="322"/>
      <c r="RS76" s="322"/>
      <c r="RT76" s="322"/>
      <c r="RU76" s="322"/>
      <c r="RV76" s="322"/>
      <c r="RW76" s="322"/>
      <c r="RX76" s="322"/>
      <c r="RY76" s="322"/>
      <c r="RZ76" s="322"/>
      <c r="SA76" s="322"/>
      <c r="SB76" s="322"/>
      <c r="SC76" s="322"/>
      <c r="SD76" s="322"/>
      <c r="SE76" s="322"/>
      <c r="SF76" s="322"/>
      <c r="SG76" s="322"/>
      <c r="SH76" s="322"/>
      <c r="SI76" s="322"/>
      <c r="SJ76" s="322"/>
      <c r="SK76" s="322"/>
      <c r="SL76" s="322"/>
      <c r="SM76" s="322"/>
      <c r="SN76" s="322"/>
      <c r="SO76" s="322"/>
      <c r="SP76" s="322"/>
      <c r="SQ76" s="322"/>
      <c r="SR76" s="322"/>
      <c r="SS76" s="322"/>
      <c r="ST76" s="322"/>
      <c r="SU76" s="322"/>
      <c r="SV76" s="322"/>
      <c r="SW76" s="322"/>
      <c r="SX76" s="322"/>
      <c r="SY76" s="322"/>
      <c r="SZ76" s="322"/>
      <c r="TA76" s="322"/>
      <c r="TB76" s="322"/>
      <c r="TC76" s="322"/>
    </row>
    <row r="77" spans="1:523" s="283" customFormat="1" ht="15.75">
      <c r="A77" s="393"/>
      <c r="B77" s="381"/>
      <c r="C77" s="382"/>
      <c r="D77" s="382"/>
      <c r="E77" s="394"/>
      <c r="F77" s="394"/>
      <c r="G77" s="395"/>
      <c r="H77" s="382"/>
      <c r="I77" s="382"/>
      <c r="J77" s="382"/>
      <c r="K77" s="386"/>
      <c r="L77" s="378"/>
      <c r="M77" s="2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 s="322"/>
      <c r="FT77" s="322"/>
      <c r="FU77" s="322"/>
      <c r="FV77" s="322"/>
      <c r="FW77" s="322"/>
      <c r="FX77" s="322"/>
      <c r="FY77" s="322"/>
      <c r="FZ77" s="322"/>
      <c r="GA77" s="322"/>
      <c r="GB77" s="322"/>
      <c r="GC77" s="322"/>
      <c r="GD77" s="322"/>
      <c r="GE77" s="322"/>
      <c r="GF77" s="322"/>
      <c r="GG77" s="322"/>
      <c r="GH77" s="322"/>
      <c r="GI77" s="322"/>
      <c r="GJ77" s="322"/>
      <c r="GK77" s="322"/>
      <c r="GL77" s="322"/>
      <c r="GM77" s="322"/>
      <c r="GN77" s="322"/>
      <c r="GO77" s="322"/>
      <c r="GP77" s="322"/>
      <c r="GQ77" s="322"/>
      <c r="GR77" s="322"/>
      <c r="GS77" s="322"/>
      <c r="GT77" s="322"/>
      <c r="GU77" s="322"/>
      <c r="GV77" s="322"/>
      <c r="GW77" s="322"/>
      <c r="GX77" s="322"/>
      <c r="GY77" s="322"/>
      <c r="GZ77" s="322"/>
      <c r="HA77" s="322"/>
      <c r="HB77" s="322"/>
      <c r="HC77" s="322"/>
      <c r="HD77" s="322"/>
      <c r="HE77" s="322"/>
      <c r="HF77" s="322"/>
      <c r="HG77" s="322"/>
      <c r="HH77" s="322"/>
      <c r="HI77" s="322"/>
      <c r="HJ77" s="322"/>
      <c r="HK77" s="322"/>
      <c r="HL77" s="322"/>
      <c r="HM77" s="322"/>
      <c r="HN77" s="322"/>
      <c r="HO77" s="322"/>
      <c r="HP77" s="322"/>
      <c r="HQ77" s="322"/>
      <c r="HR77" s="322"/>
      <c r="HS77" s="322"/>
      <c r="HT77" s="322"/>
      <c r="HU77" s="322"/>
      <c r="HV77" s="322"/>
      <c r="HW77" s="322"/>
      <c r="HX77" s="322"/>
      <c r="HY77" s="322"/>
      <c r="HZ77" s="322"/>
      <c r="IA77" s="322"/>
      <c r="IB77" s="322"/>
      <c r="IC77" s="322"/>
      <c r="ID77" s="322"/>
      <c r="IE77" s="322"/>
      <c r="IF77" s="322"/>
      <c r="IG77" s="322"/>
      <c r="IH77" s="322"/>
      <c r="II77" s="322"/>
      <c r="IJ77" s="322"/>
      <c r="IK77" s="322"/>
      <c r="IL77" s="322"/>
      <c r="IM77" s="322"/>
      <c r="IN77" s="322"/>
      <c r="IO77" s="322"/>
      <c r="IP77" s="322"/>
      <c r="IQ77" s="322"/>
      <c r="IR77" s="322"/>
      <c r="IS77" s="322"/>
      <c r="IT77" s="322"/>
      <c r="IU77" s="322"/>
      <c r="IV77" s="322"/>
      <c r="IW77" s="322"/>
      <c r="IX77" s="322"/>
      <c r="IY77" s="322"/>
      <c r="IZ77" s="322"/>
      <c r="JA77" s="322"/>
      <c r="JB77" s="322"/>
      <c r="JC77" s="322"/>
      <c r="JD77" s="322"/>
      <c r="JE77" s="322"/>
      <c r="JF77" s="322"/>
      <c r="JG77" s="322"/>
      <c r="JH77" s="322"/>
      <c r="JI77" s="322"/>
      <c r="JJ77" s="322"/>
      <c r="JK77" s="322"/>
      <c r="JL77" s="322"/>
      <c r="JM77" s="322"/>
      <c r="JN77" s="322"/>
      <c r="JO77" s="322"/>
      <c r="JP77" s="322"/>
      <c r="JQ77" s="322"/>
      <c r="JR77" s="322"/>
      <c r="JS77" s="322"/>
      <c r="JT77" s="322"/>
      <c r="JU77" s="322"/>
      <c r="JV77" s="322"/>
      <c r="JW77" s="322"/>
      <c r="JX77" s="322"/>
      <c r="JY77" s="322"/>
      <c r="JZ77" s="322"/>
      <c r="KA77" s="322"/>
      <c r="KB77" s="322"/>
      <c r="KC77" s="322"/>
      <c r="KD77" s="322"/>
      <c r="KE77" s="322"/>
      <c r="KF77" s="322"/>
      <c r="KG77" s="322"/>
      <c r="KH77" s="322"/>
      <c r="KI77" s="322"/>
      <c r="KJ77" s="322"/>
      <c r="KK77" s="322"/>
      <c r="KL77" s="322"/>
      <c r="KM77" s="322"/>
      <c r="KN77" s="322"/>
      <c r="KO77" s="322"/>
      <c r="KP77" s="322"/>
      <c r="KQ77" s="322"/>
      <c r="KR77" s="322"/>
      <c r="KS77" s="322"/>
      <c r="KT77" s="322"/>
      <c r="KU77" s="322"/>
      <c r="KV77" s="322"/>
      <c r="KW77" s="322"/>
      <c r="KX77" s="322"/>
      <c r="KY77" s="322"/>
      <c r="KZ77" s="322"/>
      <c r="LA77" s="322"/>
      <c r="LB77" s="322"/>
      <c r="LC77" s="322"/>
      <c r="LD77" s="322"/>
      <c r="LE77" s="322"/>
      <c r="LF77" s="322"/>
      <c r="LG77" s="322"/>
      <c r="LH77" s="322"/>
      <c r="LI77" s="322"/>
      <c r="LJ77" s="322"/>
      <c r="LK77" s="322"/>
      <c r="LL77" s="322"/>
      <c r="LM77" s="322"/>
      <c r="LN77" s="322"/>
      <c r="LO77" s="322"/>
      <c r="LP77" s="322"/>
      <c r="LQ77" s="322"/>
      <c r="LR77" s="322"/>
      <c r="LS77" s="322"/>
      <c r="LT77" s="322"/>
      <c r="LU77" s="322"/>
      <c r="LV77" s="322"/>
      <c r="LW77" s="322"/>
      <c r="LX77" s="322"/>
      <c r="LY77" s="322"/>
      <c r="LZ77" s="322"/>
      <c r="MA77" s="322"/>
      <c r="MB77" s="322"/>
      <c r="MC77" s="322"/>
      <c r="MD77" s="322"/>
      <c r="ME77" s="322"/>
      <c r="MF77" s="322"/>
      <c r="MG77" s="322"/>
      <c r="MH77" s="322"/>
      <c r="MI77" s="322"/>
      <c r="MJ77" s="322"/>
      <c r="MK77" s="322"/>
      <c r="ML77" s="322"/>
      <c r="MM77" s="322"/>
      <c r="MN77" s="322"/>
      <c r="MO77" s="322"/>
      <c r="MP77" s="322"/>
      <c r="MQ77" s="322"/>
      <c r="MR77" s="322"/>
      <c r="MS77" s="322"/>
      <c r="MT77" s="322"/>
      <c r="MU77" s="322"/>
      <c r="MV77" s="322"/>
      <c r="MW77" s="322"/>
      <c r="MX77" s="322"/>
      <c r="MY77" s="322"/>
      <c r="MZ77" s="322"/>
      <c r="NA77" s="322"/>
      <c r="NB77" s="322"/>
      <c r="NC77" s="322"/>
      <c r="ND77" s="322"/>
      <c r="NE77" s="322"/>
      <c r="NF77" s="322"/>
      <c r="NG77" s="322"/>
      <c r="NH77" s="322"/>
      <c r="NI77" s="322"/>
      <c r="NJ77" s="322"/>
      <c r="NK77" s="322"/>
      <c r="NL77" s="322"/>
      <c r="NM77" s="322"/>
      <c r="NN77" s="322"/>
      <c r="NO77" s="322"/>
      <c r="NP77" s="322"/>
      <c r="NQ77" s="322"/>
      <c r="NR77" s="322"/>
      <c r="NS77" s="322"/>
      <c r="NT77" s="322"/>
      <c r="NU77" s="322"/>
      <c r="NV77" s="322"/>
      <c r="NW77" s="322"/>
      <c r="NX77" s="322"/>
      <c r="NY77" s="322"/>
      <c r="NZ77" s="322"/>
      <c r="OA77" s="322"/>
      <c r="OB77" s="322"/>
      <c r="OC77" s="322"/>
      <c r="OD77" s="322"/>
      <c r="OE77" s="322"/>
      <c r="OF77" s="322"/>
      <c r="OG77" s="322"/>
      <c r="OH77" s="322"/>
      <c r="OI77" s="322"/>
      <c r="OJ77" s="322"/>
      <c r="OK77" s="322"/>
      <c r="OL77" s="322"/>
      <c r="OM77" s="322"/>
      <c r="ON77" s="322"/>
      <c r="OO77" s="322"/>
      <c r="OP77" s="322"/>
      <c r="OQ77" s="322"/>
      <c r="OR77" s="322"/>
      <c r="OS77" s="322"/>
      <c r="OT77" s="322"/>
      <c r="OU77" s="322"/>
      <c r="OV77" s="322"/>
      <c r="OW77" s="322"/>
      <c r="OX77" s="322"/>
      <c r="OY77" s="322"/>
      <c r="OZ77" s="322"/>
      <c r="PA77" s="322"/>
      <c r="PB77" s="322"/>
      <c r="PC77" s="322"/>
      <c r="PD77" s="322"/>
      <c r="PE77" s="322"/>
      <c r="PF77" s="322"/>
      <c r="PG77" s="322"/>
      <c r="PH77" s="322"/>
      <c r="PI77" s="322"/>
      <c r="PJ77" s="322"/>
      <c r="PK77" s="322"/>
      <c r="PL77" s="322"/>
      <c r="PM77" s="322"/>
      <c r="PN77" s="322"/>
      <c r="PO77" s="322"/>
      <c r="PP77" s="322"/>
      <c r="PQ77" s="322"/>
      <c r="PR77" s="322"/>
      <c r="PS77" s="322"/>
      <c r="PT77" s="322"/>
      <c r="PU77" s="322"/>
      <c r="PV77" s="322"/>
      <c r="PW77" s="322"/>
      <c r="PX77" s="322"/>
      <c r="PY77" s="322"/>
      <c r="PZ77" s="322"/>
      <c r="QA77" s="322"/>
      <c r="QB77" s="322"/>
      <c r="QC77" s="322"/>
      <c r="QD77" s="322"/>
      <c r="QE77" s="322"/>
      <c r="QF77" s="322"/>
      <c r="QG77" s="322"/>
      <c r="QH77" s="322"/>
      <c r="QI77" s="322"/>
      <c r="QJ77" s="322"/>
      <c r="QK77" s="322"/>
      <c r="QL77" s="322"/>
      <c r="QM77" s="322"/>
      <c r="QN77" s="322"/>
      <c r="QO77" s="322"/>
      <c r="QP77" s="322"/>
      <c r="QQ77" s="322"/>
      <c r="QR77" s="322"/>
      <c r="QS77" s="322"/>
      <c r="QT77" s="322"/>
      <c r="QU77" s="322"/>
      <c r="QV77" s="322"/>
      <c r="QW77" s="322"/>
      <c r="QX77" s="322"/>
      <c r="QY77" s="322"/>
      <c r="QZ77" s="322"/>
      <c r="RA77" s="322"/>
      <c r="RB77" s="322"/>
      <c r="RC77" s="322"/>
      <c r="RD77" s="322"/>
      <c r="RE77" s="322"/>
      <c r="RF77" s="322"/>
      <c r="RG77" s="322"/>
      <c r="RH77" s="322"/>
      <c r="RI77" s="322"/>
      <c r="RJ77" s="322"/>
      <c r="RK77" s="322"/>
      <c r="RL77" s="322"/>
      <c r="RM77" s="322"/>
      <c r="RN77" s="322"/>
      <c r="RO77" s="322"/>
      <c r="RP77" s="322"/>
      <c r="RQ77" s="322"/>
      <c r="RR77" s="322"/>
      <c r="RS77" s="322"/>
      <c r="RT77" s="322"/>
      <c r="RU77" s="322"/>
      <c r="RV77" s="322"/>
      <c r="RW77" s="322"/>
      <c r="RX77" s="322"/>
      <c r="RY77" s="322"/>
      <c r="RZ77" s="322"/>
      <c r="SA77" s="322"/>
      <c r="SB77" s="322"/>
      <c r="SC77" s="322"/>
      <c r="SD77" s="322"/>
      <c r="SE77" s="322"/>
      <c r="SF77" s="322"/>
      <c r="SG77" s="322"/>
      <c r="SH77" s="322"/>
      <c r="SI77" s="322"/>
      <c r="SJ77" s="322"/>
      <c r="SK77" s="322"/>
      <c r="SL77" s="322"/>
      <c r="SM77" s="322"/>
      <c r="SN77" s="322"/>
      <c r="SO77" s="322"/>
      <c r="SP77" s="322"/>
      <c r="SQ77" s="322"/>
      <c r="SR77" s="322"/>
      <c r="SS77" s="322"/>
      <c r="ST77" s="322"/>
      <c r="SU77" s="322"/>
      <c r="SV77" s="322"/>
      <c r="SW77" s="322"/>
      <c r="SX77" s="322"/>
      <c r="SY77" s="322"/>
      <c r="SZ77" s="322"/>
      <c r="TA77" s="322"/>
      <c r="TB77" s="322"/>
      <c r="TC77" s="322"/>
    </row>
    <row r="78" spans="1:523" s="283" customFormat="1" ht="15.75">
      <c r="A78" s="393"/>
      <c r="B78" s="381"/>
      <c r="C78" s="382"/>
      <c r="D78" s="382"/>
      <c r="E78" s="394"/>
      <c r="F78" s="394"/>
      <c r="G78" s="395"/>
      <c r="H78" s="382"/>
      <c r="I78" s="382"/>
      <c r="J78" s="382"/>
      <c r="K78" s="387"/>
      <c r="L78" s="378"/>
      <c r="M78" s="2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 s="322"/>
      <c r="FT78" s="322"/>
      <c r="FU78" s="322"/>
      <c r="FV78" s="322"/>
      <c r="FW78" s="322"/>
      <c r="FX78" s="322"/>
      <c r="FY78" s="322"/>
      <c r="FZ78" s="322"/>
      <c r="GA78" s="322"/>
      <c r="GB78" s="322"/>
      <c r="GC78" s="322"/>
      <c r="GD78" s="322"/>
      <c r="GE78" s="322"/>
      <c r="GF78" s="322"/>
      <c r="GG78" s="322"/>
      <c r="GH78" s="322"/>
      <c r="GI78" s="322"/>
      <c r="GJ78" s="322"/>
      <c r="GK78" s="322"/>
      <c r="GL78" s="322"/>
      <c r="GM78" s="322"/>
      <c r="GN78" s="322"/>
      <c r="GO78" s="322"/>
      <c r="GP78" s="322"/>
      <c r="GQ78" s="322"/>
      <c r="GR78" s="322"/>
      <c r="GS78" s="322"/>
      <c r="GT78" s="322"/>
      <c r="GU78" s="322"/>
      <c r="GV78" s="322"/>
      <c r="GW78" s="322"/>
      <c r="GX78" s="322"/>
      <c r="GY78" s="322"/>
      <c r="GZ78" s="322"/>
      <c r="HA78" s="322"/>
      <c r="HB78" s="322"/>
      <c r="HC78" s="322"/>
      <c r="HD78" s="322"/>
      <c r="HE78" s="322"/>
      <c r="HF78" s="322"/>
      <c r="HG78" s="322"/>
      <c r="HH78" s="322"/>
      <c r="HI78" s="322"/>
      <c r="HJ78" s="322"/>
      <c r="HK78" s="322"/>
      <c r="HL78" s="322"/>
      <c r="HM78" s="322"/>
      <c r="HN78" s="322"/>
      <c r="HO78" s="322"/>
      <c r="HP78" s="322"/>
      <c r="HQ78" s="322"/>
      <c r="HR78" s="322"/>
      <c r="HS78" s="322"/>
      <c r="HT78" s="322"/>
      <c r="HU78" s="322"/>
      <c r="HV78" s="322"/>
      <c r="HW78" s="322"/>
      <c r="HX78" s="322"/>
      <c r="HY78" s="322"/>
      <c r="HZ78" s="322"/>
      <c r="IA78" s="322"/>
      <c r="IB78" s="322"/>
      <c r="IC78" s="322"/>
      <c r="ID78" s="322"/>
      <c r="IE78" s="322"/>
      <c r="IF78" s="322"/>
      <c r="IG78" s="322"/>
      <c r="IH78" s="322"/>
      <c r="II78" s="322"/>
      <c r="IJ78" s="322"/>
      <c r="IK78" s="322"/>
      <c r="IL78" s="322"/>
      <c r="IM78" s="322"/>
      <c r="IN78" s="322"/>
      <c r="IO78" s="322"/>
      <c r="IP78" s="322"/>
      <c r="IQ78" s="322"/>
      <c r="IR78" s="322"/>
      <c r="IS78" s="322"/>
      <c r="IT78" s="322"/>
      <c r="IU78" s="322"/>
      <c r="IV78" s="322"/>
      <c r="IW78" s="322"/>
      <c r="IX78" s="322"/>
      <c r="IY78" s="322"/>
      <c r="IZ78" s="322"/>
      <c r="JA78" s="322"/>
      <c r="JB78" s="322"/>
      <c r="JC78" s="322"/>
      <c r="JD78" s="322"/>
      <c r="JE78" s="322"/>
      <c r="JF78" s="322"/>
      <c r="JG78" s="322"/>
      <c r="JH78" s="322"/>
      <c r="JI78" s="322"/>
      <c r="JJ78" s="322"/>
      <c r="JK78" s="322"/>
      <c r="JL78" s="322"/>
      <c r="JM78" s="322"/>
      <c r="JN78" s="322"/>
      <c r="JO78" s="322"/>
      <c r="JP78" s="322"/>
      <c r="JQ78" s="322"/>
      <c r="JR78" s="322"/>
      <c r="JS78" s="322"/>
      <c r="JT78" s="322"/>
      <c r="JU78" s="322"/>
      <c r="JV78" s="322"/>
      <c r="JW78" s="322"/>
      <c r="JX78" s="322"/>
      <c r="JY78" s="322"/>
      <c r="JZ78" s="322"/>
      <c r="KA78" s="322"/>
      <c r="KB78" s="322"/>
      <c r="KC78" s="322"/>
      <c r="KD78" s="322"/>
      <c r="KE78" s="322"/>
      <c r="KF78" s="322"/>
      <c r="KG78" s="322"/>
      <c r="KH78" s="322"/>
      <c r="KI78" s="322"/>
      <c r="KJ78" s="322"/>
      <c r="KK78" s="322"/>
      <c r="KL78" s="322"/>
      <c r="KM78" s="322"/>
      <c r="KN78" s="322"/>
      <c r="KO78" s="322"/>
      <c r="KP78" s="322"/>
      <c r="KQ78" s="322"/>
      <c r="KR78" s="322"/>
      <c r="KS78" s="322"/>
      <c r="KT78" s="322"/>
      <c r="KU78" s="322"/>
      <c r="KV78" s="322"/>
      <c r="KW78" s="322"/>
      <c r="KX78" s="322"/>
      <c r="KY78" s="322"/>
      <c r="KZ78" s="322"/>
      <c r="LA78" s="322"/>
      <c r="LB78" s="322"/>
      <c r="LC78" s="322"/>
      <c r="LD78" s="322"/>
      <c r="LE78" s="322"/>
      <c r="LF78" s="322"/>
      <c r="LG78" s="322"/>
      <c r="LH78" s="322"/>
      <c r="LI78" s="322"/>
      <c r="LJ78" s="322"/>
      <c r="LK78" s="322"/>
      <c r="LL78" s="322"/>
      <c r="LM78" s="322"/>
      <c r="LN78" s="322"/>
      <c r="LO78" s="322"/>
      <c r="LP78" s="322"/>
      <c r="LQ78" s="322"/>
      <c r="LR78" s="322"/>
      <c r="LS78" s="322"/>
      <c r="LT78" s="322"/>
      <c r="LU78" s="322"/>
      <c r="LV78" s="322"/>
      <c r="LW78" s="322"/>
      <c r="LX78" s="322"/>
      <c r="LY78" s="322"/>
      <c r="LZ78" s="322"/>
      <c r="MA78" s="322"/>
      <c r="MB78" s="322"/>
      <c r="MC78" s="322"/>
      <c r="MD78" s="322"/>
      <c r="ME78" s="322"/>
      <c r="MF78" s="322"/>
      <c r="MG78" s="322"/>
      <c r="MH78" s="322"/>
      <c r="MI78" s="322"/>
      <c r="MJ78" s="322"/>
      <c r="MK78" s="322"/>
      <c r="ML78" s="322"/>
      <c r="MM78" s="322"/>
      <c r="MN78" s="322"/>
      <c r="MO78" s="322"/>
      <c r="MP78" s="322"/>
      <c r="MQ78" s="322"/>
      <c r="MR78" s="322"/>
      <c r="MS78" s="322"/>
      <c r="MT78" s="322"/>
      <c r="MU78" s="322"/>
      <c r="MV78" s="322"/>
      <c r="MW78" s="322"/>
      <c r="MX78" s="322"/>
      <c r="MY78" s="322"/>
      <c r="MZ78" s="322"/>
      <c r="NA78" s="322"/>
      <c r="NB78" s="322"/>
      <c r="NC78" s="322"/>
      <c r="ND78" s="322"/>
      <c r="NE78" s="322"/>
      <c r="NF78" s="322"/>
      <c r="NG78" s="322"/>
      <c r="NH78" s="322"/>
      <c r="NI78" s="322"/>
      <c r="NJ78" s="322"/>
      <c r="NK78" s="322"/>
      <c r="NL78" s="322"/>
      <c r="NM78" s="322"/>
      <c r="NN78" s="322"/>
      <c r="NO78" s="322"/>
      <c r="NP78" s="322"/>
      <c r="NQ78" s="322"/>
      <c r="NR78" s="322"/>
      <c r="NS78" s="322"/>
      <c r="NT78" s="322"/>
      <c r="NU78" s="322"/>
      <c r="NV78" s="322"/>
      <c r="NW78" s="322"/>
      <c r="NX78" s="322"/>
      <c r="NY78" s="322"/>
      <c r="NZ78" s="322"/>
      <c r="OA78" s="322"/>
      <c r="OB78" s="322"/>
      <c r="OC78" s="322"/>
      <c r="OD78" s="322"/>
      <c r="OE78" s="322"/>
      <c r="OF78" s="322"/>
      <c r="OG78" s="322"/>
      <c r="OH78" s="322"/>
      <c r="OI78" s="322"/>
      <c r="OJ78" s="322"/>
      <c r="OK78" s="322"/>
      <c r="OL78" s="322"/>
      <c r="OM78" s="322"/>
      <c r="ON78" s="322"/>
      <c r="OO78" s="322"/>
      <c r="OP78" s="322"/>
      <c r="OQ78" s="322"/>
      <c r="OR78" s="322"/>
      <c r="OS78" s="322"/>
      <c r="OT78" s="322"/>
      <c r="OU78" s="322"/>
      <c r="OV78" s="322"/>
      <c r="OW78" s="322"/>
      <c r="OX78" s="322"/>
      <c r="OY78" s="322"/>
      <c r="OZ78" s="322"/>
      <c r="PA78" s="322"/>
      <c r="PB78" s="322"/>
      <c r="PC78" s="322"/>
      <c r="PD78" s="322"/>
      <c r="PE78" s="322"/>
      <c r="PF78" s="322"/>
      <c r="PG78" s="322"/>
      <c r="PH78" s="322"/>
      <c r="PI78" s="322"/>
      <c r="PJ78" s="322"/>
      <c r="PK78" s="322"/>
      <c r="PL78" s="322"/>
      <c r="PM78" s="322"/>
      <c r="PN78" s="322"/>
      <c r="PO78" s="322"/>
      <c r="PP78" s="322"/>
      <c r="PQ78" s="322"/>
      <c r="PR78" s="322"/>
      <c r="PS78" s="322"/>
      <c r="PT78" s="322"/>
      <c r="PU78" s="322"/>
      <c r="PV78" s="322"/>
      <c r="PW78" s="322"/>
      <c r="PX78" s="322"/>
      <c r="PY78" s="322"/>
      <c r="PZ78" s="322"/>
      <c r="QA78" s="322"/>
      <c r="QB78" s="322"/>
      <c r="QC78" s="322"/>
      <c r="QD78" s="322"/>
      <c r="QE78" s="322"/>
      <c r="QF78" s="322"/>
      <c r="QG78" s="322"/>
      <c r="QH78" s="322"/>
      <c r="QI78" s="322"/>
      <c r="QJ78" s="322"/>
      <c r="QK78" s="322"/>
      <c r="QL78" s="322"/>
      <c r="QM78" s="322"/>
      <c r="QN78" s="322"/>
      <c r="QO78" s="322"/>
      <c r="QP78" s="322"/>
      <c r="QQ78" s="322"/>
      <c r="QR78" s="322"/>
      <c r="QS78" s="322"/>
      <c r="QT78" s="322"/>
      <c r="QU78" s="322"/>
      <c r="QV78" s="322"/>
      <c r="QW78" s="322"/>
      <c r="QX78" s="322"/>
      <c r="QY78" s="322"/>
      <c r="QZ78" s="322"/>
      <c r="RA78" s="322"/>
      <c r="RB78" s="322"/>
      <c r="RC78" s="322"/>
      <c r="RD78" s="322"/>
      <c r="RE78" s="322"/>
      <c r="RF78" s="322"/>
      <c r="RG78" s="322"/>
      <c r="RH78" s="322"/>
      <c r="RI78" s="322"/>
      <c r="RJ78" s="322"/>
      <c r="RK78" s="322"/>
      <c r="RL78" s="322"/>
      <c r="RM78" s="322"/>
      <c r="RN78" s="322"/>
      <c r="RO78" s="322"/>
      <c r="RP78" s="322"/>
      <c r="RQ78" s="322"/>
      <c r="RR78" s="322"/>
      <c r="RS78" s="322"/>
      <c r="RT78" s="322"/>
      <c r="RU78" s="322"/>
      <c r="RV78" s="322"/>
      <c r="RW78" s="322"/>
      <c r="RX78" s="322"/>
      <c r="RY78" s="322"/>
      <c r="RZ78" s="322"/>
      <c r="SA78" s="322"/>
      <c r="SB78" s="322"/>
      <c r="SC78" s="322"/>
      <c r="SD78" s="322"/>
      <c r="SE78" s="322"/>
      <c r="SF78" s="322"/>
      <c r="SG78" s="322"/>
      <c r="SH78" s="322"/>
      <c r="SI78" s="322"/>
      <c r="SJ78" s="322"/>
      <c r="SK78" s="322"/>
      <c r="SL78" s="322"/>
      <c r="SM78" s="322"/>
      <c r="SN78" s="322"/>
      <c r="SO78" s="322"/>
      <c r="SP78" s="322"/>
      <c r="SQ78" s="322"/>
      <c r="SR78" s="322"/>
      <c r="SS78" s="322"/>
      <c r="ST78" s="322"/>
      <c r="SU78" s="322"/>
      <c r="SV78" s="322"/>
      <c r="SW78" s="322"/>
      <c r="SX78" s="322"/>
      <c r="SY78" s="322"/>
      <c r="SZ78" s="322"/>
      <c r="TA78" s="322"/>
      <c r="TB78" s="322"/>
      <c r="TC78" s="322"/>
    </row>
    <row r="79" spans="1:523" s="283" customFormat="1" ht="15.75">
      <c r="A79" s="393"/>
      <c r="B79" s="381"/>
      <c r="C79" s="382"/>
      <c r="D79" s="382"/>
      <c r="E79" s="394"/>
      <c r="F79" s="394"/>
      <c r="G79" s="395"/>
      <c r="H79" s="382"/>
      <c r="I79" s="382"/>
      <c r="J79" s="382"/>
      <c r="K79" s="387"/>
      <c r="L79" s="378"/>
      <c r="M79" s="2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 s="322"/>
      <c r="FT79" s="322"/>
      <c r="FU79" s="322"/>
      <c r="FV79" s="322"/>
      <c r="FW79" s="322"/>
      <c r="FX79" s="322"/>
      <c r="FY79" s="322"/>
      <c r="FZ79" s="322"/>
      <c r="GA79" s="322"/>
      <c r="GB79" s="322"/>
      <c r="GC79" s="322"/>
      <c r="GD79" s="322"/>
      <c r="GE79" s="322"/>
      <c r="GF79" s="322"/>
      <c r="GG79" s="322"/>
      <c r="GH79" s="322"/>
      <c r="GI79" s="322"/>
      <c r="GJ79" s="322"/>
      <c r="GK79" s="322"/>
      <c r="GL79" s="322"/>
      <c r="GM79" s="322"/>
      <c r="GN79" s="322"/>
      <c r="GO79" s="322"/>
      <c r="GP79" s="322"/>
      <c r="GQ79" s="322"/>
      <c r="GR79" s="322"/>
      <c r="GS79" s="322"/>
      <c r="GT79" s="322"/>
      <c r="GU79" s="322"/>
      <c r="GV79" s="322"/>
      <c r="GW79" s="322"/>
      <c r="GX79" s="322"/>
      <c r="GY79" s="322"/>
      <c r="GZ79" s="322"/>
      <c r="HA79" s="322"/>
      <c r="HB79" s="322"/>
      <c r="HC79" s="322"/>
      <c r="HD79" s="322"/>
      <c r="HE79" s="322"/>
      <c r="HF79" s="322"/>
      <c r="HG79" s="322"/>
      <c r="HH79" s="322"/>
      <c r="HI79" s="322"/>
      <c r="HJ79" s="322"/>
      <c r="HK79" s="322"/>
      <c r="HL79" s="322"/>
      <c r="HM79" s="322"/>
      <c r="HN79" s="322"/>
      <c r="HO79" s="322"/>
      <c r="HP79" s="322"/>
      <c r="HQ79" s="322"/>
      <c r="HR79" s="322"/>
      <c r="HS79" s="322"/>
      <c r="HT79" s="322"/>
      <c r="HU79" s="322"/>
      <c r="HV79" s="322"/>
      <c r="HW79" s="322"/>
      <c r="HX79" s="322"/>
      <c r="HY79" s="322"/>
      <c r="HZ79" s="322"/>
      <c r="IA79" s="322"/>
      <c r="IB79" s="322"/>
      <c r="IC79" s="322"/>
      <c r="ID79" s="322"/>
      <c r="IE79" s="322"/>
      <c r="IF79" s="322"/>
      <c r="IG79" s="322"/>
      <c r="IH79" s="322"/>
      <c r="II79" s="322"/>
      <c r="IJ79" s="322"/>
      <c r="IK79" s="322"/>
      <c r="IL79" s="322"/>
      <c r="IM79" s="322"/>
      <c r="IN79" s="322"/>
      <c r="IO79" s="322"/>
      <c r="IP79" s="322"/>
      <c r="IQ79" s="322"/>
      <c r="IR79" s="322"/>
      <c r="IS79" s="322"/>
      <c r="IT79" s="322"/>
      <c r="IU79" s="322"/>
      <c r="IV79" s="322"/>
      <c r="IW79" s="322"/>
      <c r="IX79" s="322"/>
      <c r="IY79" s="322"/>
      <c r="IZ79" s="322"/>
      <c r="JA79" s="322"/>
      <c r="JB79" s="322"/>
      <c r="JC79" s="322"/>
      <c r="JD79" s="322"/>
      <c r="JE79" s="322"/>
      <c r="JF79" s="322"/>
      <c r="JG79" s="322"/>
      <c r="JH79" s="322"/>
      <c r="JI79" s="322"/>
      <c r="JJ79" s="322"/>
      <c r="JK79" s="322"/>
      <c r="JL79" s="322"/>
      <c r="JM79" s="322"/>
      <c r="JN79" s="322"/>
      <c r="JO79" s="322"/>
      <c r="JP79" s="322"/>
      <c r="JQ79" s="322"/>
      <c r="JR79" s="322"/>
      <c r="JS79" s="322"/>
      <c r="JT79" s="322"/>
      <c r="JU79" s="322"/>
      <c r="JV79" s="322"/>
      <c r="JW79" s="322"/>
      <c r="JX79" s="322"/>
      <c r="JY79" s="322"/>
      <c r="JZ79" s="322"/>
      <c r="KA79" s="322"/>
      <c r="KB79" s="322"/>
      <c r="KC79" s="322"/>
      <c r="KD79" s="322"/>
      <c r="KE79" s="322"/>
      <c r="KF79" s="322"/>
      <c r="KG79" s="322"/>
      <c r="KH79" s="322"/>
      <c r="KI79" s="322"/>
      <c r="KJ79" s="322"/>
      <c r="KK79" s="322"/>
      <c r="KL79" s="322"/>
      <c r="KM79" s="322"/>
      <c r="KN79" s="322"/>
      <c r="KO79" s="322"/>
      <c r="KP79" s="322"/>
      <c r="KQ79" s="322"/>
      <c r="KR79" s="322"/>
      <c r="KS79" s="322"/>
      <c r="KT79" s="322"/>
      <c r="KU79" s="322"/>
      <c r="KV79" s="322"/>
      <c r="KW79" s="322"/>
      <c r="KX79" s="322"/>
      <c r="KY79" s="322"/>
      <c r="KZ79" s="322"/>
      <c r="LA79" s="322"/>
      <c r="LB79" s="322"/>
      <c r="LC79" s="322"/>
      <c r="LD79" s="322"/>
      <c r="LE79" s="322"/>
      <c r="LF79" s="322"/>
      <c r="LG79" s="322"/>
      <c r="LH79" s="322"/>
      <c r="LI79" s="322"/>
      <c r="LJ79" s="322"/>
      <c r="LK79" s="322"/>
      <c r="LL79" s="322"/>
      <c r="LM79" s="322"/>
      <c r="LN79" s="322"/>
      <c r="LO79" s="322"/>
      <c r="LP79" s="322"/>
      <c r="LQ79" s="322"/>
      <c r="LR79" s="322"/>
      <c r="LS79" s="322"/>
      <c r="LT79" s="322"/>
      <c r="LU79" s="322"/>
      <c r="LV79" s="322"/>
      <c r="LW79" s="322"/>
      <c r="LX79" s="322"/>
      <c r="LY79" s="322"/>
      <c r="LZ79" s="322"/>
      <c r="MA79" s="322"/>
      <c r="MB79" s="322"/>
      <c r="MC79" s="322"/>
      <c r="MD79" s="322"/>
      <c r="ME79" s="322"/>
      <c r="MF79" s="322"/>
      <c r="MG79" s="322"/>
      <c r="MH79" s="322"/>
      <c r="MI79" s="322"/>
      <c r="MJ79" s="322"/>
      <c r="MK79" s="322"/>
      <c r="ML79" s="322"/>
      <c r="MM79" s="322"/>
      <c r="MN79" s="322"/>
      <c r="MO79" s="322"/>
      <c r="MP79" s="322"/>
      <c r="MQ79" s="322"/>
      <c r="MR79" s="322"/>
      <c r="MS79" s="322"/>
      <c r="MT79" s="322"/>
      <c r="MU79" s="322"/>
      <c r="MV79" s="322"/>
      <c r="MW79" s="322"/>
      <c r="MX79" s="322"/>
      <c r="MY79" s="322"/>
      <c r="MZ79" s="322"/>
      <c r="NA79" s="322"/>
      <c r="NB79" s="322"/>
      <c r="NC79" s="322"/>
      <c r="ND79" s="322"/>
      <c r="NE79" s="322"/>
      <c r="NF79" s="322"/>
      <c r="NG79" s="322"/>
      <c r="NH79" s="322"/>
      <c r="NI79" s="322"/>
      <c r="NJ79" s="322"/>
      <c r="NK79" s="322"/>
      <c r="NL79" s="322"/>
      <c r="NM79" s="322"/>
      <c r="NN79" s="322"/>
      <c r="NO79" s="322"/>
      <c r="NP79" s="322"/>
      <c r="NQ79" s="322"/>
      <c r="NR79" s="322"/>
      <c r="NS79" s="322"/>
      <c r="NT79" s="322"/>
      <c r="NU79" s="322"/>
      <c r="NV79" s="322"/>
      <c r="NW79" s="322"/>
      <c r="NX79" s="322"/>
      <c r="NY79" s="322"/>
      <c r="NZ79" s="322"/>
      <c r="OA79" s="322"/>
      <c r="OB79" s="322"/>
      <c r="OC79" s="322"/>
      <c r="OD79" s="322"/>
      <c r="OE79" s="322"/>
      <c r="OF79" s="322"/>
      <c r="OG79" s="322"/>
      <c r="OH79" s="322"/>
      <c r="OI79" s="322"/>
      <c r="OJ79" s="322"/>
      <c r="OK79" s="322"/>
      <c r="OL79" s="322"/>
      <c r="OM79" s="322"/>
      <c r="ON79" s="322"/>
      <c r="OO79" s="322"/>
      <c r="OP79" s="322"/>
      <c r="OQ79" s="322"/>
      <c r="OR79" s="322"/>
      <c r="OS79" s="322"/>
      <c r="OT79" s="322"/>
      <c r="OU79" s="322"/>
      <c r="OV79" s="322"/>
      <c r="OW79" s="322"/>
      <c r="OX79" s="322"/>
      <c r="OY79" s="322"/>
      <c r="OZ79" s="322"/>
      <c r="PA79" s="322"/>
      <c r="PB79" s="322"/>
      <c r="PC79" s="322"/>
      <c r="PD79" s="322"/>
      <c r="PE79" s="322"/>
      <c r="PF79" s="322"/>
      <c r="PG79" s="322"/>
      <c r="PH79" s="322"/>
      <c r="PI79" s="322"/>
      <c r="PJ79" s="322"/>
      <c r="PK79" s="322"/>
      <c r="PL79" s="322"/>
      <c r="PM79" s="322"/>
      <c r="PN79" s="322"/>
      <c r="PO79" s="322"/>
      <c r="PP79" s="322"/>
      <c r="PQ79" s="322"/>
      <c r="PR79" s="322"/>
      <c r="PS79" s="322"/>
      <c r="PT79" s="322"/>
      <c r="PU79" s="322"/>
      <c r="PV79" s="322"/>
      <c r="PW79" s="322"/>
      <c r="PX79" s="322"/>
      <c r="PY79" s="322"/>
      <c r="PZ79" s="322"/>
      <c r="QA79" s="322"/>
      <c r="QB79" s="322"/>
      <c r="QC79" s="322"/>
      <c r="QD79" s="322"/>
      <c r="QE79" s="322"/>
      <c r="QF79" s="322"/>
      <c r="QG79" s="322"/>
      <c r="QH79" s="322"/>
      <c r="QI79" s="322"/>
      <c r="QJ79" s="322"/>
      <c r="QK79" s="322"/>
      <c r="QL79" s="322"/>
      <c r="QM79" s="322"/>
      <c r="QN79" s="322"/>
      <c r="QO79" s="322"/>
      <c r="QP79" s="322"/>
      <c r="QQ79" s="322"/>
      <c r="QR79" s="322"/>
      <c r="QS79" s="322"/>
      <c r="QT79" s="322"/>
      <c r="QU79" s="322"/>
      <c r="QV79" s="322"/>
      <c r="QW79" s="322"/>
      <c r="QX79" s="322"/>
      <c r="QY79" s="322"/>
      <c r="QZ79" s="322"/>
      <c r="RA79" s="322"/>
      <c r="RB79" s="322"/>
      <c r="RC79" s="322"/>
      <c r="RD79" s="322"/>
      <c r="RE79" s="322"/>
      <c r="RF79" s="322"/>
      <c r="RG79" s="322"/>
      <c r="RH79" s="322"/>
      <c r="RI79" s="322"/>
      <c r="RJ79" s="322"/>
      <c r="RK79" s="322"/>
      <c r="RL79" s="322"/>
      <c r="RM79" s="322"/>
      <c r="RN79" s="322"/>
      <c r="RO79" s="322"/>
      <c r="RP79" s="322"/>
      <c r="RQ79" s="322"/>
      <c r="RR79" s="322"/>
      <c r="RS79" s="322"/>
      <c r="RT79" s="322"/>
      <c r="RU79" s="322"/>
      <c r="RV79" s="322"/>
      <c r="RW79" s="322"/>
      <c r="RX79" s="322"/>
      <c r="RY79" s="322"/>
      <c r="RZ79" s="322"/>
      <c r="SA79" s="322"/>
      <c r="SB79" s="322"/>
      <c r="SC79" s="322"/>
      <c r="SD79" s="322"/>
      <c r="SE79" s="322"/>
      <c r="SF79" s="322"/>
      <c r="SG79" s="322"/>
      <c r="SH79" s="322"/>
      <c r="SI79" s="322"/>
      <c r="SJ79" s="322"/>
      <c r="SK79" s="322"/>
      <c r="SL79" s="322"/>
      <c r="SM79" s="322"/>
      <c r="SN79" s="322"/>
      <c r="SO79" s="322"/>
      <c r="SP79" s="322"/>
      <c r="SQ79" s="322"/>
      <c r="SR79" s="322"/>
      <c r="SS79" s="322"/>
      <c r="ST79" s="322"/>
      <c r="SU79" s="322"/>
      <c r="SV79" s="322"/>
      <c r="SW79" s="322"/>
      <c r="SX79" s="322"/>
      <c r="SY79" s="322"/>
      <c r="SZ79" s="322"/>
      <c r="TA79" s="322"/>
      <c r="TB79" s="322"/>
      <c r="TC79" s="322"/>
    </row>
    <row r="80" spans="1:523" s="283" customFormat="1" ht="15.75">
      <c r="A80" s="393"/>
      <c r="B80" s="381"/>
      <c r="C80" s="382"/>
      <c r="D80" s="382"/>
      <c r="E80" s="394"/>
      <c r="F80" s="394"/>
      <c r="G80" s="395"/>
      <c r="H80" s="382"/>
      <c r="I80" s="382"/>
      <c r="J80" s="382"/>
      <c r="K80" s="387"/>
      <c r="L80" s="378"/>
      <c r="M80" s="2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 s="322"/>
      <c r="FT80" s="322"/>
      <c r="FU80" s="322"/>
      <c r="FV80" s="322"/>
      <c r="FW80" s="322"/>
      <c r="FX80" s="322"/>
      <c r="FY80" s="322"/>
      <c r="FZ80" s="322"/>
      <c r="GA80" s="322"/>
      <c r="GB80" s="322"/>
      <c r="GC80" s="322"/>
      <c r="GD80" s="322"/>
      <c r="GE80" s="322"/>
      <c r="GF80" s="322"/>
      <c r="GG80" s="322"/>
      <c r="GH80" s="322"/>
      <c r="GI80" s="322"/>
      <c r="GJ80" s="322"/>
      <c r="GK80" s="322"/>
      <c r="GL80" s="322"/>
      <c r="GM80" s="322"/>
      <c r="GN80" s="322"/>
      <c r="GO80" s="322"/>
      <c r="GP80" s="322"/>
      <c r="GQ80" s="322"/>
      <c r="GR80" s="322"/>
      <c r="GS80" s="322"/>
      <c r="GT80" s="322"/>
      <c r="GU80" s="322"/>
      <c r="GV80" s="322"/>
      <c r="GW80" s="322"/>
      <c r="GX80" s="322"/>
      <c r="GY80" s="322"/>
      <c r="GZ80" s="322"/>
      <c r="HA80" s="322"/>
      <c r="HB80" s="322"/>
      <c r="HC80" s="322"/>
      <c r="HD80" s="322"/>
      <c r="HE80" s="322"/>
      <c r="HF80" s="322"/>
      <c r="HG80" s="322"/>
      <c r="HH80" s="322"/>
      <c r="HI80" s="322"/>
      <c r="HJ80" s="322"/>
      <c r="HK80" s="322"/>
      <c r="HL80" s="322"/>
      <c r="HM80" s="322"/>
      <c r="HN80" s="322"/>
      <c r="HO80" s="322"/>
      <c r="HP80" s="322"/>
      <c r="HQ80" s="322"/>
      <c r="HR80" s="322"/>
      <c r="HS80" s="322"/>
      <c r="HT80" s="322"/>
      <c r="HU80" s="322"/>
      <c r="HV80" s="322"/>
      <c r="HW80" s="322"/>
      <c r="HX80" s="322"/>
      <c r="HY80" s="322"/>
      <c r="HZ80" s="322"/>
      <c r="IA80" s="322"/>
      <c r="IB80" s="322"/>
      <c r="IC80" s="322"/>
      <c r="ID80" s="322"/>
      <c r="IE80" s="322"/>
      <c r="IF80" s="322"/>
      <c r="IG80" s="322"/>
      <c r="IH80" s="322"/>
      <c r="II80" s="322"/>
      <c r="IJ80" s="322"/>
      <c r="IK80" s="322"/>
      <c r="IL80" s="322"/>
      <c r="IM80" s="322"/>
      <c r="IN80" s="322"/>
      <c r="IO80" s="322"/>
      <c r="IP80" s="322"/>
      <c r="IQ80" s="322"/>
      <c r="IR80" s="322"/>
      <c r="IS80" s="322"/>
      <c r="IT80" s="322"/>
      <c r="IU80" s="322"/>
      <c r="IV80" s="322"/>
      <c r="IW80" s="322"/>
      <c r="IX80" s="322"/>
      <c r="IY80" s="322"/>
      <c r="IZ80" s="322"/>
      <c r="JA80" s="322"/>
      <c r="JB80" s="322"/>
      <c r="JC80" s="322"/>
      <c r="JD80" s="322"/>
      <c r="JE80" s="322"/>
      <c r="JF80" s="322"/>
      <c r="JG80" s="322"/>
      <c r="JH80" s="322"/>
      <c r="JI80" s="322"/>
      <c r="JJ80" s="322"/>
      <c r="JK80" s="322"/>
      <c r="JL80" s="322"/>
      <c r="JM80" s="322"/>
      <c r="JN80" s="322"/>
      <c r="JO80" s="322"/>
      <c r="JP80" s="322"/>
      <c r="JQ80" s="322"/>
      <c r="JR80" s="322"/>
      <c r="JS80" s="322"/>
      <c r="JT80" s="322"/>
      <c r="JU80" s="322"/>
      <c r="JV80" s="322"/>
      <c r="JW80" s="322"/>
      <c r="JX80" s="322"/>
      <c r="JY80" s="322"/>
      <c r="JZ80" s="322"/>
      <c r="KA80" s="322"/>
      <c r="KB80" s="322"/>
      <c r="KC80" s="322"/>
      <c r="KD80" s="322"/>
      <c r="KE80" s="322"/>
      <c r="KF80" s="322"/>
      <c r="KG80" s="322"/>
      <c r="KH80" s="322"/>
      <c r="KI80" s="322"/>
      <c r="KJ80" s="322"/>
      <c r="KK80" s="322"/>
      <c r="KL80" s="322"/>
      <c r="KM80" s="322"/>
      <c r="KN80" s="322"/>
      <c r="KO80" s="322"/>
      <c r="KP80" s="322"/>
      <c r="KQ80" s="322"/>
      <c r="KR80" s="322"/>
      <c r="KS80" s="322"/>
      <c r="KT80" s="322"/>
      <c r="KU80" s="322"/>
      <c r="KV80" s="322"/>
      <c r="KW80" s="322"/>
      <c r="KX80" s="322"/>
      <c r="KY80" s="322"/>
      <c r="KZ80" s="322"/>
      <c r="LA80" s="322"/>
      <c r="LB80" s="322"/>
      <c r="LC80" s="322"/>
      <c r="LD80" s="322"/>
      <c r="LE80" s="322"/>
      <c r="LF80" s="322"/>
      <c r="LG80" s="322"/>
      <c r="LH80" s="322"/>
      <c r="LI80" s="322"/>
      <c r="LJ80" s="322"/>
      <c r="LK80" s="322"/>
      <c r="LL80" s="322"/>
      <c r="LM80" s="322"/>
      <c r="LN80" s="322"/>
      <c r="LO80" s="322"/>
      <c r="LP80" s="322"/>
      <c r="LQ80" s="322"/>
      <c r="LR80" s="322"/>
      <c r="LS80" s="322"/>
      <c r="LT80" s="322"/>
      <c r="LU80" s="322"/>
      <c r="LV80" s="322"/>
      <c r="LW80" s="322"/>
      <c r="LX80" s="322"/>
      <c r="LY80" s="322"/>
      <c r="LZ80" s="322"/>
      <c r="MA80" s="322"/>
      <c r="MB80" s="322"/>
      <c r="MC80" s="322"/>
      <c r="MD80" s="322"/>
      <c r="ME80" s="322"/>
      <c r="MF80" s="322"/>
      <c r="MG80" s="322"/>
      <c r="MH80" s="322"/>
      <c r="MI80" s="322"/>
      <c r="MJ80" s="322"/>
      <c r="MK80" s="322"/>
      <c r="ML80" s="322"/>
      <c r="MM80" s="322"/>
      <c r="MN80" s="322"/>
      <c r="MO80" s="322"/>
      <c r="MP80" s="322"/>
      <c r="MQ80" s="322"/>
      <c r="MR80" s="322"/>
      <c r="MS80" s="322"/>
      <c r="MT80" s="322"/>
      <c r="MU80" s="322"/>
      <c r="MV80" s="322"/>
      <c r="MW80" s="322"/>
      <c r="MX80" s="322"/>
      <c r="MY80" s="322"/>
      <c r="MZ80" s="322"/>
      <c r="NA80" s="322"/>
      <c r="NB80" s="322"/>
      <c r="NC80" s="322"/>
      <c r="ND80" s="322"/>
      <c r="NE80" s="322"/>
      <c r="NF80" s="322"/>
      <c r="NG80" s="322"/>
      <c r="NH80" s="322"/>
      <c r="NI80" s="322"/>
      <c r="NJ80" s="322"/>
      <c r="NK80" s="322"/>
      <c r="NL80" s="322"/>
      <c r="NM80" s="322"/>
      <c r="NN80" s="322"/>
      <c r="NO80" s="322"/>
      <c r="NP80" s="322"/>
      <c r="NQ80" s="322"/>
      <c r="NR80" s="322"/>
      <c r="NS80" s="322"/>
      <c r="NT80" s="322"/>
      <c r="NU80" s="322"/>
      <c r="NV80" s="322"/>
      <c r="NW80" s="322"/>
      <c r="NX80" s="322"/>
      <c r="NY80" s="322"/>
      <c r="NZ80" s="322"/>
      <c r="OA80" s="322"/>
      <c r="OB80" s="322"/>
      <c r="OC80" s="322"/>
      <c r="OD80" s="322"/>
      <c r="OE80" s="322"/>
      <c r="OF80" s="322"/>
      <c r="OG80" s="322"/>
      <c r="OH80" s="322"/>
      <c r="OI80" s="322"/>
      <c r="OJ80" s="322"/>
      <c r="OK80" s="322"/>
      <c r="OL80" s="322"/>
      <c r="OM80" s="322"/>
      <c r="ON80" s="322"/>
      <c r="OO80" s="322"/>
      <c r="OP80" s="322"/>
      <c r="OQ80" s="322"/>
      <c r="OR80" s="322"/>
      <c r="OS80" s="322"/>
      <c r="OT80" s="322"/>
      <c r="OU80" s="322"/>
      <c r="OV80" s="322"/>
      <c r="OW80" s="322"/>
      <c r="OX80" s="322"/>
      <c r="OY80" s="322"/>
      <c r="OZ80" s="322"/>
      <c r="PA80" s="322"/>
      <c r="PB80" s="322"/>
      <c r="PC80" s="322"/>
      <c r="PD80" s="322"/>
      <c r="PE80" s="322"/>
      <c r="PF80" s="322"/>
      <c r="PG80" s="322"/>
      <c r="PH80" s="322"/>
      <c r="PI80" s="322"/>
      <c r="PJ80" s="322"/>
      <c r="PK80" s="322"/>
      <c r="PL80" s="322"/>
      <c r="PM80" s="322"/>
      <c r="PN80" s="322"/>
      <c r="PO80" s="322"/>
      <c r="PP80" s="322"/>
      <c r="PQ80" s="322"/>
      <c r="PR80" s="322"/>
      <c r="PS80" s="322"/>
      <c r="PT80" s="322"/>
      <c r="PU80" s="322"/>
      <c r="PV80" s="322"/>
      <c r="PW80" s="322"/>
      <c r="PX80" s="322"/>
      <c r="PY80" s="322"/>
      <c r="PZ80" s="322"/>
      <c r="QA80" s="322"/>
      <c r="QB80" s="322"/>
      <c r="QC80" s="322"/>
      <c r="QD80" s="322"/>
      <c r="QE80" s="322"/>
      <c r="QF80" s="322"/>
      <c r="QG80" s="322"/>
      <c r="QH80" s="322"/>
      <c r="QI80" s="322"/>
      <c r="QJ80" s="322"/>
      <c r="QK80" s="322"/>
      <c r="QL80" s="322"/>
      <c r="QM80" s="322"/>
      <c r="QN80" s="322"/>
      <c r="QO80" s="322"/>
      <c r="QP80" s="322"/>
      <c r="QQ80" s="322"/>
      <c r="QR80" s="322"/>
      <c r="QS80" s="322"/>
      <c r="QT80" s="322"/>
      <c r="QU80" s="322"/>
      <c r="QV80" s="322"/>
      <c r="QW80" s="322"/>
      <c r="QX80" s="322"/>
      <c r="QY80" s="322"/>
      <c r="QZ80" s="322"/>
      <c r="RA80" s="322"/>
      <c r="RB80" s="322"/>
      <c r="RC80" s="322"/>
      <c r="RD80" s="322"/>
      <c r="RE80" s="322"/>
      <c r="RF80" s="322"/>
      <c r="RG80" s="322"/>
      <c r="RH80" s="322"/>
      <c r="RI80" s="322"/>
      <c r="RJ80" s="322"/>
      <c r="RK80" s="322"/>
      <c r="RL80" s="322"/>
      <c r="RM80" s="322"/>
      <c r="RN80" s="322"/>
      <c r="RO80" s="322"/>
      <c r="RP80" s="322"/>
      <c r="RQ80" s="322"/>
      <c r="RR80" s="322"/>
      <c r="RS80" s="322"/>
      <c r="RT80" s="322"/>
      <c r="RU80" s="322"/>
      <c r="RV80" s="322"/>
      <c r="RW80" s="322"/>
      <c r="RX80" s="322"/>
      <c r="RY80" s="322"/>
      <c r="RZ80" s="322"/>
      <c r="SA80" s="322"/>
      <c r="SB80" s="322"/>
      <c r="SC80" s="322"/>
      <c r="SD80" s="322"/>
      <c r="SE80" s="322"/>
      <c r="SF80" s="322"/>
      <c r="SG80" s="322"/>
      <c r="SH80" s="322"/>
      <c r="SI80" s="322"/>
      <c r="SJ80" s="322"/>
      <c r="SK80" s="322"/>
      <c r="SL80" s="322"/>
      <c r="SM80" s="322"/>
      <c r="SN80" s="322"/>
      <c r="SO80" s="322"/>
      <c r="SP80" s="322"/>
      <c r="SQ80" s="322"/>
      <c r="SR80" s="322"/>
      <c r="SS80" s="322"/>
      <c r="ST80" s="322"/>
      <c r="SU80" s="322"/>
      <c r="SV80" s="322"/>
      <c r="SW80" s="322"/>
      <c r="SX80" s="322"/>
      <c r="SY80" s="322"/>
      <c r="SZ80" s="322"/>
      <c r="TA80" s="322"/>
      <c r="TB80" s="322"/>
      <c r="TC80" s="322"/>
    </row>
    <row r="81" spans="1:523" s="283" customFormat="1" ht="15.75">
      <c r="A81" s="393"/>
      <c r="B81" s="381"/>
      <c r="C81" s="382"/>
      <c r="D81" s="382"/>
      <c r="E81" s="394"/>
      <c r="F81" s="394"/>
      <c r="G81" s="395"/>
      <c r="H81" s="382"/>
      <c r="I81" s="382"/>
      <c r="J81" s="382"/>
      <c r="K81" s="386"/>
      <c r="L81" s="378"/>
      <c r="M81" s="2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 s="322"/>
      <c r="FT81" s="322"/>
      <c r="FU81" s="322"/>
      <c r="FV81" s="322"/>
      <c r="FW81" s="322"/>
      <c r="FX81" s="322"/>
      <c r="FY81" s="322"/>
      <c r="FZ81" s="322"/>
      <c r="GA81" s="322"/>
      <c r="GB81" s="322"/>
      <c r="GC81" s="322"/>
      <c r="GD81" s="322"/>
      <c r="GE81" s="322"/>
      <c r="GF81" s="322"/>
      <c r="GG81" s="322"/>
      <c r="GH81" s="322"/>
      <c r="GI81" s="322"/>
      <c r="GJ81" s="322"/>
      <c r="GK81" s="322"/>
      <c r="GL81" s="322"/>
      <c r="GM81" s="322"/>
      <c r="GN81" s="322"/>
      <c r="GO81" s="322"/>
      <c r="GP81" s="322"/>
      <c r="GQ81" s="322"/>
      <c r="GR81" s="322"/>
      <c r="GS81" s="322"/>
      <c r="GT81" s="322"/>
      <c r="GU81" s="322"/>
      <c r="GV81" s="322"/>
      <c r="GW81" s="322"/>
      <c r="GX81" s="322"/>
      <c r="GY81" s="322"/>
      <c r="GZ81" s="322"/>
      <c r="HA81" s="322"/>
      <c r="HB81" s="322"/>
      <c r="HC81" s="322"/>
      <c r="HD81" s="322"/>
      <c r="HE81" s="322"/>
      <c r="HF81" s="322"/>
      <c r="HG81" s="322"/>
      <c r="HH81" s="322"/>
      <c r="HI81" s="322"/>
      <c r="HJ81" s="322"/>
      <c r="HK81" s="322"/>
      <c r="HL81" s="322"/>
      <c r="HM81" s="322"/>
      <c r="HN81" s="322"/>
      <c r="HO81" s="322"/>
      <c r="HP81" s="322"/>
      <c r="HQ81" s="322"/>
      <c r="HR81" s="322"/>
      <c r="HS81" s="322"/>
      <c r="HT81" s="322"/>
      <c r="HU81" s="322"/>
      <c r="HV81" s="322"/>
      <c r="HW81" s="322"/>
      <c r="HX81" s="322"/>
      <c r="HY81" s="322"/>
      <c r="HZ81" s="322"/>
      <c r="IA81" s="322"/>
      <c r="IB81" s="322"/>
      <c r="IC81" s="322"/>
      <c r="ID81" s="322"/>
      <c r="IE81" s="322"/>
      <c r="IF81" s="322"/>
      <c r="IG81" s="322"/>
      <c r="IH81" s="322"/>
      <c r="II81" s="322"/>
      <c r="IJ81" s="322"/>
      <c r="IK81" s="322"/>
      <c r="IL81" s="322"/>
      <c r="IM81" s="322"/>
      <c r="IN81" s="322"/>
      <c r="IO81" s="322"/>
      <c r="IP81" s="322"/>
      <c r="IQ81" s="322"/>
      <c r="IR81" s="322"/>
      <c r="IS81" s="322"/>
      <c r="IT81" s="322"/>
      <c r="IU81" s="322"/>
      <c r="IV81" s="322"/>
      <c r="IW81" s="322"/>
      <c r="IX81" s="322"/>
      <c r="IY81" s="322"/>
      <c r="IZ81" s="322"/>
      <c r="JA81" s="322"/>
      <c r="JB81" s="322"/>
      <c r="JC81" s="322"/>
      <c r="JD81" s="322"/>
      <c r="JE81" s="322"/>
      <c r="JF81" s="322"/>
      <c r="JG81" s="322"/>
      <c r="JH81" s="322"/>
      <c r="JI81" s="322"/>
      <c r="JJ81" s="322"/>
      <c r="JK81" s="322"/>
      <c r="JL81" s="322"/>
      <c r="JM81" s="322"/>
      <c r="JN81" s="322"/>
      <c r="JO81" s="322"/>
      <c r="JP81" s="322"/>
      <c r="JQ81" s="322"/>
      <c r="JR81" s="322"/>
      <c r="JS81" s="322"/>
      <c r="JT81" s="322"/>
      <c r="JU81" s="322"/>
      <c r="JV81" s="322"/>
      <c r="JW81" s="322"/>
      <c r="JX81" s="322"/>
      <c r="JY81" s="322"/>
      <c r="JZ81" s="322"/>
      <c r="KA81" s="322"/>
      <c r="KB81" s="322"/>
      <c r="KC81" s="322"/>
      <c r="KD81" s="322"/>
      <c r="KE81" s="322"/>
      <c r="KF81" s="322"/>
      <c r="KG81" s="322"/>
      <c r="KH81" s="322"/>
      <c r="KI81" s="322"/>
      <c r="KJ81" s="322"/>
      <c r="KK81" s="322"/>
      <c r="KL81" s="322"/>
      <c r="KM81" s="322"/>
      <c r="KN81" s="322"/>
      <c r="KO81" s="322"/>
      <c r="KP81" s="322"/>
      <c r="KQ81" s="322"/>
      <c r="KR81" s="322"/>
      <c r="KS81" s="322"/>
      <c r="KT81" s="322"/>
      <c r="KU81" s="322"/>
      <c r="KV81" s="322"/>
      <c r="KW81" s="322"/>
      <c r="KX81" s="322"/>
      <c r="KY81" s="322"/>
      <c r="KZ81" s="322"/>
      <c r="LA81" s="322"/>
      <c r="LB81" s="322"/>
      <c r="LC81" s="322"/>
      <c r="LD81" s="322"/>
      <c r="LE81" s="322"/>
      <c r="LF81" s="322"/>
      <c r="LG81" s="322"/>
      <c r="LH81" s="322"/>
      <c r="LI81" s="322"/>
      <c r="LJ81" s="322"/>
      <c r="LK81" s="322"/>
      <c r="LL81" s="322"/>
      <c r="LM81" s="322"/>
      <c r="LN81" s="322"/>
      <c r="LO81" s="322"/>
      <c r="LP81" s="322"/>
      <c r="LQ81" s="322"/>
      <c r="LR81" s="322"/>
      <c r="LS81" s="322"/>
      <c r="LT81" s="322"/>
      <c r="LU81" s="322"/>
      <c r="LV81" s="322"/>
      <c r="LW81" s="322"/>
      <c r="LX81" s="322"/>
      <c r="LY81" s="322"/>
      <c r="LZ81" s="322"/>
      <c r="MA81" s="322"/>
      <c r="MB81" s="322"/>
      <c r="MC81" s="322"/>
      <c r="MD81" s="322"/>
      <c r="ME81" s="322"/>
      <c r="MF81" s="322"/>
      <c r="MG81" s="322"/>
      <c r="MH81" s="322"/>
      <c r="MI81" s="322"/>
      <c r="MJ81" s="322"/>
      <c r="MK81" s="322"/>
      <c r="ML81" s="322"/>
      <c r="MM81" s="322"/>
      <c r="MN81" s="322"/>
      <c r="MO81" s="322"/>
      <c r="MP81" s="322"/>
      <c r="MQ81" s="322"/>
      <c r="MR81" s="322"/>
      <c r="MS81" s="322"/>
      <c r="MT81" s="322"/>
      <c r="MU81" s="322"/>
      <c r="MV81" s="322"/>
      <c r="MW81" s="322"/>
      <c r="MX81" s="322"/>
      <c r="MY81" s="322"/>
      <c r="MZ81" s="322"/>
      <c r="NA81" s="322"/>
      <c r="NB81" s="322"/>
      <c r="NC81" s="322"/>
      <c r="ND81" s="322"/>
      <c r="NE81" s="322"/>
      <c r="NF81" s="322"/>
      <c r="NG81" s="322"/>
      <c r="NH81" s="322"/>
      <c r="NI81" s="322"/>
      <c r="NJ81" s="322"/>
      <c r="NK81" s="322"/>
      <c r="NL81" s="322"/>
      <c r="NM81" s="322"/>
      <c r="NN81" s="322"/>
      <c r="NO81" s="322"/>
      <c r="NP81" s="322"/>
      <c r="NQ81" s="322"/>
      <c r="NR81" s="322"/>
      <c r="NS81" s="322"/>
      <c r="NT81" s="322"/>
      <c r="NU81" s="322"/>
      <c r="NV81" s="322"/>
      <c r="NW81" s="322"/>
      <c r="NX81" s="322"/>
      <c r="NY81" s="322"/>
      <c r="NZ81" s="322"/>
      <c r="OA81" s="322"/>
      <c r="OB81" s="322"/>
      <c r="OC81" s="322"/>
      <c r="OD81" s="322"/>
      <c r="OE81" s="322"/>
      <c r="OF81" s="322"/>
      <c r="OG81" s="322"/>
      <c r="OH81" s="322"/>
      <c r="OI81" s="322"/>
      <c r="OJ81" s="322"/>
      <c r="OK81" s="322"/>
      <c r="OL81" s="322"/>
      <c r="OM81" s="322"/>
      <c r="ON81" s="322"/>
      <c r="OO81" s="322"/>
      <c r="OP81" s="322"/>
      <c r="OQ81" s="322"/>
      <c r="OR81" s="322"/>
      <c r="OS81" s="322"/>
      <c r="OT81" s="322"/>
      <c r="OU81" s="322"/>
      <c r="OV81" s="322"/>
      <c r="OW81" s="322"/>
      <c r="OX81" s="322"/>
      <c r="OY81" s="322"/>
      <c r="OZ81" s="322"/>
      <c r="PA81" s="322"/>
      <c r="PB81" s="322"/>
      <c r="PC81" s="322"/>
      <c r="PD81" s="322"/>
      <c r="PE81" s="322"/>
      <c r="PF81" s="322"/>
      <c r="PG81" s="322"/>
      <c r="PH81" s="322"/>
      <c r="PI81" s="322"/>
      <c r="PJ81" s="322"/>
      <c r="PK81" s="322"/>
      <c r="PL81" s="322"/>
      <c r="PM81" s="322"/>
      <c r="PN81" s="322"/>
      <c r="PO81" s="322"/>
      <c r="PP81" s="322"/>
      <c r="PQ81" s="322"/>
      <c r="PR81" s="322"/>
      <c r="PS81" s="322"/>
      <c r="PT81" s="322"/>
      <c r="PU81" s="322"/>
      <c r="PV81" s="322"/>
      <c r="PW81" s="322"/>
      <c r="PX81" s="322"/>
      <c r="PY81" s="322"/>
      <c r="PZ81" s="322"/>
      <c r="QA81" s="322"/>
      <c r="QB81" s="322"/>
      <c r="QC81" s="322"/>
      <c r="QD81" s="322"/>
      <c r="QE81" s="322"/>
      <c r="QF81" s="322"/>
      <c r="QG81" s="322"/>
      <c r="QH81" s="322"/>
      <c r="QI81" s="322"/>
      <c r="QJ81" s="322"/>
      <c r="QK81" s="322"/>
      <c r="QL81" s="322"/>
      <c r="QM81" s="322"/>
      <c r="QN81" s="322"/>
      <c r="QO81" s="322"/>
      <c r="QP81" s="322"/>
      <c r="QQ81" s="322"/>
      <c r="QR81" s="322"/>
      <c r="QS81" s="322"/>
      <c r="QT81" s="322"/>
      <c r="QU81" s="322"/>
      <c r="QV81" s="322"/>
      <c r="QW81" s="322"/>
      <c r="QX81" s="322"/>
      <c r="QY81" s="322"/>
      <c r="QZ81" s="322"/>
      <c r="RA81" s="322"/>
      <c r="RB81" s="322"/>
      <c r="RC81" s="322"/>
      <c r="RD81" s="322"/>
      <c r="RE81" s="322"/>
      <c r="RF81" s="322"/>
      <c r="RG81" s="322"/>
      <c r="RH81" s="322"/>
      <c r="RI81" s="322"/>
      <c r="RJ81" s="322"/>
      <c r="RK81" s="322"/>
      <c r="RL81" s="322"/>
      <c r="RM81" s="322"/>
      <c r="RN81" s="322"/>
      <c r="RO81" s="322"/>
      <c r="RP81" s="322"/>
      <c r="RQ81" s="322"/>
      <c r="RR81" s="322"/>
      <c r="RS81" s="322"/>
      <c r="RT81" s="322"/>
      <c r="RU81" s="322"/>
      <c r="RV81" s="322"/>
      <c r="RW81" s="322"/>
      <c r="RX81" s="322"/>
      <c r="RY81" s="322"/>
      <c r="RZ81" s="322"/>
      <c r="SA81" s="322"/>
      <c r="SB81" s="322"/>
      <c r="SC81" s="322"/>
      <c r="SD81" s="322"/>
      <c r="SE81" s="322"/>
      <c r="SF81" s="322"/>
      <c r="SG81" s="322"/>
      <c r="SH81" s="322"/>
      <c r="SI81" s="322"/>
      <c r="SJ81" s="322"/>
      <c r="SK81" s="322"/>
      <c r="SL81" s="322"/>
      <c r="SM81" s="322"/>
      <c r="SN81" s="322"/>
      <c r="SO81" s="322"/>
      <c r="SP81" s="322"/>
      <c r="SQ81" s="322"/>
      <c r="SR81" s="322"/>
      <c r="SS81" s="322"/>
      <c r="ST81" s="322"/>
      <c r="SU81" s="322"/>
      <c r="SV81" s="322"/>
      <c r="SW81" s="322"/>
      <c r="SX81" s="322"/>
      <c r="SY81" s="322"/>
      <c r="SZ81" s="322"/>
      <c r="TA81" s="322"/>
      <c r="TB81" s="322"/>
      <c r="TC81" s="322"/>
    </row>
    <row r="82" spans="1:523" s="283" customFormat="1" ht="15.75">
      <c r="A82" s="393"/>
      <c r="B82" s="381"/>
      <c r="C82" s="382"/>
      <c r="D82" s="382"/>
      <c r="E82" s="394"/>
      <c r="F82" s="394"/>
      <c r="G82" s="395"/>
      <c r="H82" s="382"/>
      <c r="I82" s="382"/>
      <c r="J82" s="382"/>
      <c r="K82" s="387"/>
      <c r="L82" s="378"/>
      <c r="M82" s="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 s="322"/>
      <c r="FT82" s="322"/>
      <c r="FU82" s="322"/>
      <c r="FV82" s="322"/>
      <c r="FW82" s="322"/>
      <c r="FX82" s="322"/>
      <c r="FY82" s="322"/>
      <c r="FZ82" s="322"/>
      <c r="GA82" s="322"/>
      <c r="GB82" s="322"/>
      <c r="GC82" s="322"/>
      <c r="GD82" s="322"/>
      <c r="GE82" s="322"/>
      <c r="GF82" s="322"/>
      <c r="GG82" s="322"/>
      <c r="GH82" s="322"/>
      <c r="GI82" s="322"/>
      <c r="GJ82" s="322"/>
      <c r="GK82" s="322"/>
      <c r="GL82" s="322"/>
      <c r="GM82" s="322"/>
      <c r="GN82" s="322"/>
      <c r="GO82" s="322"/>
      <c r="GP82" s="322"/>
      <c r="GQ82" s="322"/>
      <c r="GR82" s="322"/>
      <c r="GS82" s="322"/>
      <c r="GT82" s="322"/>
      <c r="GU82" s="322"/>
      <c r="GV82" s="322"/>
      <c r="GW82" s="322"/>
      <c r="GX82" s="322"/>
      <c r="GY82" s="322"/>
      <c r="GZ82" s="322"/>
      <c r="HA82" s="322"/>
      <c r="HB82" s="322"/>
      <c r="HC82" s="322"/>
      <c r="HD82" s="322"/>
      <c r="HE82" s="322"/>
      <c r="HF82" s="322"/>
      <c r="HG82" s="322"/>
      <c r="HH82" s="322"/>
      <c r="HI82" s="322"/>
      <c r="HJ82" s="322"/>
      <c r="HK82" s="322"/>
      <c r="HL82" s="322"/>
      <c r="HM82" s="322"/>
      <c r="HN82" s="322"/>
      <c r="HO82" s="322"/>
      <c r="HP82" s="322"/>
      <c r="HQ82" s="322"/>
      <c r="HR82" s="322"/>
      <c r="HS82" s="322"/>
      <c r="HT82" s="322"/>
      <c r="HU82" s="322"/>
      <c r="HV82" s="322"/>
      <c r="HW82" s="322"/>
      <c r="HX82" s="322"/>
      <c r="HY82" s="322"/>
      <c r="HZ82" s="322"/>
      <c r="IA82" s="322"/>
      <c r="IB82" s="322"/>
      <c r="IC82" s="322"/>
      <c r="ID82" s="322"/>
      <c r="IE82" s="322"/>
      <c r="IF82" s="322"/>
      <c r="IG82" s="322"/>
      <c r="IH82" s="322"/>
      <c r="II82" s="322"/>
      <c r="IJ82" s="322"/>
      <c r="IK82" s="322"/>
      <c r="IL82" s="322"/>
      <c r="IM82" s="322"/>
      <c r="IN82" s="322"/>
      <c r="IO82" s="322"/>
      <c r="IP82" s="322"/>
      <c r="IQ82" s="322"/>
      <c r="IR82" s="322"/>
      <c r="IS82" s="322"/>
      <c r="IT82" s="322"/>
      <c r="IU82" s="322"/>
      <c r="IV82" s="322"/>
      <c r="IW82" s="322"/>
      <c r="IX82" s="322"/>
      <c r="IY82" s="322"/>
      <c r="IZ82" s="322"/>
      <c r="JA82" s="322"/>
      <c r="JB82" s="322"/>
      <c r="JC82" s="322"/>
      <c r="JD82" s="322"/>
      <c r="JE82" s="322"/>
      <c r="JF82" s="322"/>
      <c r="JG82" s="322"/>
      <c r="JH82" s="322"/>
      <c r="JI82" s="322"/>
      <c r="JJ82" s="322"/>
      <c r="JK82" s="322"/>
      <c r="JL82" s="322"/>
      <c r="JM82" s="322"/>
      <c r="JN82" s="322"/>
      <c r="JO82" s="322"/>
      <c r="JP82" s="322"/>
      <c r="JQ82" s="322"/>
      <c r="JR82" s="322"/>
      <c r="JS82" s="322"/>
      <c r="JT82" s="322"/>
      <c r="JU82" s="322"/>
      <c r="JV82" s="322"/>
      <c r="JW82" s="322"/>
      <c r="JX82" s="322"/>
      <c r="JY82" s="322"/>
      <c r="JZ82" s="322"/>
      <c r="KA82" s="322"/>
      <c r="KB82" s="322"/>
      <c r="KC82" s="322"/>
      <c r="KD82" s="322"/>
      <c r="KE82" s="322"/>
      <c r="KF82" s="322"/>
      <c r="KG82" s="322"/>
      <c r="KH82" s="322"/>
      <c r="KI82" s="322"/>
      <c r="KJ82" s="322"/>
      <c r="KK82" s="322"/>
      <c r="KL82" s="322"/>
      <c r="KM82" s="322"/>
      <c r="KN82" s="322"/>
      <c r="KO82" s="322"/>
      <c r="KP82" s="322"/>
      <c r="KQ82" s="322"/>
      <c r="KR82" s="322"/>
      <c r="KS82" s="322"/>
      <c r="KT82" s="322"/>
      <c r="KU82" s="322"/>
      <c r="KV82" s="322"/>
      <c r="KW82" s="322"/>
      <c r="KX82" s="322"/>
      <c r="KY82" s="322"/>
      <c r="KZ82" s="322"/>
      <c r="LA82" s="322"/>
      <c r="LB82" s="322"/>
      <c r="LC82" s="322"/>
      <c r="LD82" s="322"/>
      <c r="LE82" s="322"/>
      <c r="LF82" s="322"/>
      <c r="LG82" s="322"/>
      <c r="LH82" s="322"/>
      <c r="LI82" s="322"/>
      <c r="LJ82" s="322"/>
      <c r="LK82" s="322"/>
      <c r="LL82" s="322"/>
      <c r="LM82" s="322"/>
      <c r="LN82" s="322"/>
      <c r="LO82" s="322"/>
      <c r="LP82" s="322"/>
      <c r="LQ82" s="322"/>
      <c r="LR82" s="322"/>
      <c r="LS82" s="322"/>
      <c r="LT82" s="322"/>
      <c r="LU82" s="322"/>
      <c r="LV82" s="322"/>
      <c r="LW82" s="322"/>
      <c r="LX82" s="322"/>
      <c r="LY82" s="322"/>
      <c r="LZ82" s="322"/>
      <c r="MA82" s="322"/>
      <c r="MB82" s="322"/>
      <c r="MC82" s="322"/>
      <c r="MD82" s="322"/>
      <c r="ME82" s="322"/>
      <c r="MF82" s="322"/>
      <c r="MG82" s="322"/>
      <c r="MH82" s="322"/>
      <c r="MI82" s="322"/>
      <c r="MJ82" s="322"/>
      <c r="MK82" s="322"/>
      <c r="ML82" s="322"/>
      <c r="MM82" s="322"/>
      <c r="MN82" s="322"/>
      <c r="MO82" s="322"/>
      <c r="MP82" s="322"/>
      <c r="MQ82" s="322"/>
      <c r="MR82" s="322"/>
      <c r="MS82" s="322"/>
      <c r="MT82" s="322"/>
      <c r="MU82" s="322"/>
      <c r="MV82" s="322"/>
      <c r="MW82" s="322"/>
      <c r="MX82" s="322"/>
      <c r="MY82" s="322"/>
      <c r="MZ82" s="322"/>
      <c r="NA82" s="322"/>
      <c r="NB82" s="322"/>
      <c r="NC82" s="322"/>
      <c r="ND82" s="322"/>
      <c r="NE82" s="322"/>
      <c r="NF82" s="322"/>
      <c r="NG82" s="322"/>
      <c r="NH82" s="322"/>
      <c r="NI82" s="322"/>
      <c r="NJ82" s="322"/>
      <c r="NK82" s="322"/>
      <c r="NL82" s="322"/>
      <c r="NM82" s="322"/>
      <c r="NN82" s="322"/>
      <c r="NO82" s="322"/>
      <c r="NP82" s="322"/>
      <c r="NQ82" s="322"/>
      <c r="NR82" s="322"/>
      <c r="NS82" s="322"/>
      <c r="NT82" s="322"/>
      <c r="NU82" s="322"/>
      <c r="NV82" s="322"/>
      <c r="NW82" s="322"/>
      <c r="NX82" s="322"/>
      <c r="NY82" s="322"/>
      <c r="NZ82" s="322"/>
      <c r="OA82" s="322"/>
      <c r="OB82" s="322"/>
      <c r="OC82" s="322"/>
      <c r="OD82" s="322"/>
      <c r="OE82" s="322"/>
      <c r="OF82" s="322"/>
      <c r="OG82" s="322"/>
      <c r="OH82" s="322"/>
      <c r="OI82" s="322"/>
      <c r="OJ82" s="322"/>
      <c r="OK82" s="322"/>
      <c r="OL82" s="322"/>
      <c r="OM82" s="322"/>
      <c r="ON82" s="322"/>
      <c r="OO82" s="322"/>
      <c r="OP82" s="322"/>
      <c r="OQ82" s="322"/>
      <c r="OR82" s="322"/>
      <c r="OS82" s="322"/>
      <c r="OT82" s="322"/>
      <c r="OU82" s="322"/>
      <c r="OV82" s="322"/>
      <c r="OW82" s="322"/>
      <c r="OX82" s="322"/>
      <c r="OY82" s="322"/>
      <c r="OZ82" s="322"/>
      <c r="PA82" s="322"/>
      <c r="PB82" s="322"/>
      <c r="PC82" s="322"/>
      <c r="PD82" s="322"/>
      <c r="PE82" s="322"/>
      <c r="PF82" s="322"/>
      <c r="PG82" s="322"/>
      <c r="PH82" s="322"/>
      <c r="PI82" s="322"/>
      <c r="PJ82" s="322"/>
      <c r="PK82" s="322"/>
      <c r="PL82" s="322"/>
      <c r="PM82" s="322"/>
      <c r="PN82" s="322"/>
      <c r="PO82" s="322"/>
      <c r="PP82" s="322"/>
      <c r="PQ82" s="322"/>
      <c r="PR82" s="322"/>
      <c r="PS82" s="322"/>
      <c r="PT82" s="322"/>
      <c r="PU82" s="322"/>
      <c r="PV82" s="322"/>
      <c r="PW82" s="322"/>
      <c r="PX82" s="322"/>
      <c r="PY82" s="322"/>
      <c r="PZ82" s="322"/>
      <c r="QA82" s="322"/>
      <c r="QB82" s="322"/>
      <c r="QC82" s="322"/>
      <c r="QD82" s="322"/>
      <c r="QE82" s="322"/>
      <c r="QF82" s="322"/>
      <c r="QG82" s="322"/>
      <c r="QH82" s="322"/>
      <c r="QI82" s="322"/>
      <c r="QJ82" s="322"/>
      <c r="QK82" s="322"/>
      <c r="QL82" s="322"/>
      <c r="QM82" s="322"/>
      <c r="QN82" s="322"/>
      <c r="QO82" s="322"/>
      <c r="QP82" s="322"/>
      <c r="QQ82" s="322"/>
      <c r="QR82" s="322"/>
      <c r="QS82" s="322"/>
      <c r="QT82" s="322"/>
      <c r="QU82" s="322"/>
      <c r="QV82" s="322"/>
      <c r="QW82" s="322"/>
      <c r="QX82" s="322"/>
      <c r="QY82" s="322"/>
      <c r="QZ82" s="322"/>
      <c r="RA82" s="322"/>
      <c r="RB82" s="322"/>
      <c r="RC82" s="322"/>
      <c r="RD82" s="322"/>
      <c r="RE82" s="322"/>
      <c r="RF82" s="322"/>
      <c r="RG82" s="322"/>
      <c r="RH82" s="322"/>
      <c r="RI82" s="322"/>
      <c r="RJ82" s="322"/>
      <c r="RK82" s="322"/>
      <c r="RL82" s="322"/>
      <c r="RM82" s="322"/>
      <c r="RN82" s="322"/>
      <c r="RO82" s="322"/>
      <c r="RP82" s="322"/>
      <c r="RQ82" s="322"/>
      <c r="RR82" s="322"/>
      <c r="RS82" s="322"/>
      <c r="RT82" s="322"/>
      <c r="RU82" s="322"/>
      <c r="RV82" s="322"/>
      <c r="RW82" s="322"/>
      <c r="RX82" s="322"/>
      <c r="RY82" s="322"/>
      <c r="RZ82" s="322"/>
      <c r="SA82" s="322"/>
      <c r="SB82" s="322"/>
      <c r="SC82" s="322"/>
      <c r="SD82" s="322"/>
      <c r="SE82" s="322"/>
      <c r="SF82" s="322"/>
      <c r="SG82" s="322"/>
      <c r="SH82" s="322"/>
      <c r="SI82" s="322"/>
      <c r="SJ82" s="322"/>
      <c r="SK82" s="322"/>
      <c r="SL82" s="322"/>
      <c r="SM82" s="322"/>
      <c r="SN82" s="322"/>
      <c r="SO82" s="322"/>
      <c r="SP82" s="322"/>
      <c r="SQ82" s="322"/>
      <c r="SR82" s="322"/>
      <c r="SS82" s="322"/>
      <c r="ST82" s="322"/>
      <c r="SU82" s="322"/>
      <c r="SV82" s="322"/>
      <c r="SW82" s="322"/>
      <c r="SX82" s="322"/>
      <c r="SY82" s="322"/>
      <c r="SZ82" s="322"/>
      <c r="TA82" s="322"/>
      <c r="TB82" s="322"/>
      <c r="TC82" s="322"/>
    </row>
    <row r="83" spans="1:523" s="283" customFormat="1" ht="15.75">
      <c r="A83" s="393"/>
      <c r="B83" s="381"/>
      <c r="C83" s="382"/>
      <c r="D83" s="382"/>
      <c r="E83" s="394"/>
      <c r="F83" s="395"/>
      <c r="G83" s="395"/>
      <c r="H83" s="382"/>
      <c r="I83" s="382"/>
      <c r="J83" s="382"/>
      <c r="K83" s="383"/>
      <c r="L83" s="378"/>
      <c r="M83" s="2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 s="322"/>
      <c r="FT83" s="322"/>
      <c r="FU83" s="322"/>
      <c r="FV83" s="322"/>
      <c r="FW83" s="322"/>
      <c r="FX83" s="322"/>
      <c r="FY83" s="322"/>
      <c r="FZ83" s="322"/>
      <c r="GA83" s="322"/>
      <c r="GB83" s="322"/>
      <c r="GC83" s="322"/>
      <c r="GD83" s="322"/>
      <c r="GE83" s="322"/>
      <c r="GF83" s="322"/>
      <c r="GG83" s="322"/>
      <c r="GH83" s="322"/>
      <c r="GI83" s="322"/>
      <c r="GJ83" s="322"/>
      <c r="GK83" s="322"/>
      <c r="GL83" s="322"/>
      <c r="GM83" s="322"/>
      <c r="GN83" s="322"/>
      <c r="GO83" s="322"/>
      <c r="GP83" s="322"/>
      <c r="GQ83" s="322"/>
      <c r="GR83" s="322"/>
      <c r="GS83" s="322"/>
      <c r="GT83" s="322"/>
      <c r="GU83" s="322"/>
      <c r="GV83" s="322"/>
      <c r="GW83" s="322"/>
      <c r="GX83" s="322"/>
      <c r="GY83" s="322"/>
      <c r="GZ83" s="322"/>
      <c r="HA83" s="322"/>
      <c r="HB83" s="322"/>
      <c r="HC83" s="322"/>
      <c r="HD83" s="322"/>
      <c r="HE83" s="322"/>
      <c r="HF83" s="322"/>
      <c r="HG83" s="322"/>
      <c r="HH83" s="322"/>
      <c r="HI83" s="322"/>
      <c r="HJ83" s="322"/>
      <c r="HK83" s="322"/>
      <c r="HL83" s="322"/>
      <c r="HM83" s="322"/>
      <c r="HN83" s="322"/>
      <c r="HO83" s="322"/>
      <c r="HP83" s="322"/>
      <c r="HQ83" s="322"/>
      <c r="HR83" s="322"/>
      <c r="HS83" s="322"/>
      <c r="HT83" s="322"/>
      <c r="HU83" s="322"/>
      <c r="HV83" s="322"/>
      <c r="HW83" s="322"/>
      <c r="HX83" s="322"/>
      <c r="HY83" s="322"/>
      <c r="HZ83" s="322"/>
      <c r="IA83" s="322"/>
      <c r="IB83" s="322"/>
      <c r="IC83" s="322"/>
      <c r="ID83" s="322"/>
      <c r="IE83" s="322"/>
      <c r="IF83" s="322"/>
      <c r="IG83" s="322"/>
      <c r="IH83" s="322"/>
      <c r="II83" s="322"/>
      <c r="IJ83" s="322"/>
      <c r="IK83" s="322"/>
      <c r="IL83" s="322"/>
      <c r="IM83" s="322"/>
      <c r="IN83" s="322"/>
      <c r="IO83" s="322"/>
      <c r="IP83" s="322"/>
      <c r="IQ83" s="322"/>
      <c r="IR83" s="322"/>
      <c r="IS83" s="322"/>
      <c r="IT83" s="322"/>
      <c r="IU83" s="322"/>
      <c r="IV83" s="322"/>
      <c r="IW83" s="322"/>
      <c r="IX83" s="322"/>
      <c r="IY83" s="322"/>
      <c r="IZ83" s="322"/>
      <c r="JA83" s="322"/>
      <c r="JB83" s="322"/>
      <c r="JC83" s="322"/>
      <c r="JD83" s="322"/>
      <c r="JE83" s="322"/>
      <c r="JF83" s="322"/>
      <c r="JG83" s="322"/>
      <c r="JH83" s="322"/>
      <c r="JI83" s="322"/>
      <c r="JJ83" s="322"/>
      <c r="JK83" s="322"/>
      <c r="JL83" s="322"/>
      <c r="JM83" s="322"/>
      <c r="JN83" s="322"/>
      <c r="JO83" s="322"/>
      <c r="JP83" s="322"/>
      <c r="JQ83" s="322"/>
      <c r="JR83" s="322"/>
      <c r="JS83" s="322"/>
      <c r="JT83" s="322"/>
      <c r="JU83" s="322"/>
      <c r="JV83" s="322"/>
      <c r="JW83" s="322"/>
      <c r="JX83" s="322"/>
      <c r="JY83" s="322"/>
      <c r="JZ83" s="322"/>
      <c r="KA83" s="322"/>
      <c r="KB83" s="322"/>
      <c r="KC83" s="322"/>
      <c r="KD83" s="322"/>
      <c r="KE83" s="322"/>
      <c r="KF83" s="322"/>
      <c r="KG83" s="322"/>
      <c r="KH83" s="322"/>
      <c r="KI83" s="322"/>
      <c r="KJ83" s="322"/>
      <c r="KK83" s="322"/>
      <c r="KL83" s="322"/>
      <c r="KM83" s="322"/>
      <c r="KN83" s="322"/>
      <c r="KO83" s="322"/>
      <c r="KP83" s="322"/>
      <c r="KQ83" s="322"/>
      <c r="KR83" s="322"/>
      <c r="KS83" s="322"/>
      <c r="KT83" s="322"/>
      <c r="KU83" s="322"/>
      <c r="KV83" s="322"/>
      <c r="KW83" s="322"/>
      <c r="KX83" s="322"/>
      <c r="KY83" s="322"/>
      <c r="KZ83" s="322"/>
      <c r="LA83" s="322"/>
      <c r="LB83" s="322"/>
      <c r="LC83" s="322"/>
      <c r="LD83" s="322"/>
      <c r="LE83" s="322"/>
      <c r="LF83" s="322"/>
      <c r="LG83" s="322"/>
      <c r="LH83" s="322"/>
      <c r="LI83" s="322"/>
      <c r="LJ83" s="322"/>
      <c r="LK83" s="322"/>
      <c r="LL83" s="322"/>
      <c r="LM83" s="322"/>
      <c r="LN83" s="322"/>
      <c r="LO83" s="322"/>
      <c r="LP83" s="322"/>
      <c r="LQ83" s="322"/>
      <c r="LR83" s="322"/>
      <c r="LS83" s="322"/>
      <c r="LT83" s="322"/>
      <c r="LU83" s="322"/>
      <c r="LV83" s="322"/>
      <c r="LW83" s="322"/>
      <c r="LX83" s="322"/>
      <c r="LY83" s="322"/>
      <c r="LZ83" s="322"/>
      <c r="MA83" s="322"/>
      <c r="MB83" s="322"/>
      <c r="MC83" s="322"/>
      <c r="MD83" s="322"/>
      <c r="ME83" s="322"/>
      <c r="MF83" s="322"/>
      <c r="MG83" s="322"/>
      <c r="MH83" s="322"/>
      <c r="MI83" s="322"/>
      <c r="MJ83" s="322"/>
      <c r="MK83" s="322"/>
      <c r="ML83" s="322"/>
      <c r="MM83" s="322"/>
      <c r="MN83" s="322"/>
      <c r="MO83" s="322"/>
      <c r="MP83" s="322"/>
      <c r="MQ83" s="322"/>
      <c r="MR83" s="322"/>
      <c r="MS83" s="322"/>
      <c r="MT83" s="322"/>
      <c r="MU83" s="322"/>
      <c r="MV83" s="322"/>
      <c r="MW83" s="322"/>
      <c r="MX83" s="322"/>
      <c r="MY83" s="322"/>
      <c r="MZ83" s="322"/>
      <c r="NA83" s="322"/>
      <c r="NB83" s="322"/>
      <c r="NC83" s="322"/>
      <c r="ND83" s="322"/>
      <c r="NE83" s="322"/>
      <c r="NF83" s="322"/>
      <c r="NG83" s="322"/>
      <c r="NH83" s="322"/>
      <c r="NI83" s="322"/>
      <c r="NJ83" s="322"/>
      <c r="NK83" s="322"/>
      <c r="NL83" s="322"/>
      <c r="NM83" s="322"/>
      <c r="NN83" s="322"/>
      <c r="NO83" s="322"/>
      <c r="NP83" s="322"/>
      <c r="NQ83" s="322"/>
      <c r="NR83" s="322"/>
      <c r="NS83" s="322"/>
      <c r="NT83" s="322"/>
      <c r="NU83" s="322"/>
      <c r="NV83" s="322"/>
      <c r="NW83" s="322"/>
      <c r="NX83" s="322"/>
      <c r="NY83" s="322"/>
      <c r="NZ83" s="322"/>
      <c r="OA83" s="322"/>
      <c r="OB83" s="322"/>
      <c r="OC83" s="322"/>
      <c r="OD83" s="322"/>
      <c r="OE83" s="322"/>
      <c r="OF83" s="322"/>
      <c r="OG83" s="322"/>
      <c r="OH83" s="322"/>
      <c r="OI83" s="322"/>
      <c r="OJ83" s="322"/>
      <c r="OK83" s="322"/>
      <c r="OL83" s="322"/>
      <c r="OM83" s="322"/>
      <c r="ON83" s="322"/>
      <c r="OO83" s="322"/>
      <c r="OP83" s="322"/>
      <c r="OQ83" s="322"/>
      <c r="OR83" s="322"/>
      <c r="OS83" s="322"/>
      <c r="OT83" s="322"/>
      <c r="OU83" s="322"/>
      <c r="OV83" s="322"/>
      <c r="OW83" s="322"/>
      <c r="OX83" s="322"/>
      <c r="OY83" s="322"/>
      <c r="OZ83" s="322"/>
      <c r="PA83" s="322"/>
      <c r="PB83" s="322"/>
      <c r="PC83" s="322"/>
      <c r="PD83" s="322"/>
      <c r="PE83" s="322"/>
      <c r="PF83" s="322"/>
      <c r="PG83" s="322"/>
      <c r="PH83" s="322"/>
      <c r="PI83" s="322"/>
      <c r="PJ83" s="322"/>
      <c r="PK83" s="322"/>
      <c r="PL83" s="322"/>
      <c r="PM83" s="322"/>
      <c r="PN83" s="322"/>
      <c r="PO83" s="322"/>
      <c r="PP83" s="322"/>
      <c r="PQ83" s="322"/>
      <c r="PR83" s="322"/>
      <c r="PS83" s="322"/>
      <c r="PT83" s="322"/>
      <c r="PU83" s="322"/>
      <c r="PV83" s="322"/>
      <c r="PW83" s="322"/>
      <c r="PX83" s="322"/>
      <c r="PY83" s="322"/>
      <c r="PZ83" s="322"/>
      <c r="QA83" s="322"/>
      <c r="QB83" s="322"/>
      <c r="QC83" s="322"/>
      <c r="QD83" s="322"/>
      <c r="QE83" s="322"/>
      <c r="QF83" s="322"/>
      <c r="QG83" s="322"/>
      <c r="QH83" s="322"/>
      <c r="QI83" s="322"/>
      <c r="QJ83" s="322"/>
      <c r="QK83" s="322"/>
      <c r="QL83" s="322"/>
      <c r="QM83" s="322"/>
      <c r="QN83" s="322"/>
      <c r="QO83" s="322"/>
      <c r="QP83" s="322"/>
      <c r="QQ83" s="322"/>
      <c r="QR83" s="322"/>
      <c r="QS83" s="322"/>
      <c r="QT83" s="322"/>
      <c r="QU83" s="322"/>
      <c r="QV83" s="322"/>
      <c r="QW83" s="322"/>
      <c r="QX83" s="322"/>
      <c r="QY83" s="322"/>
      <c r="QZ83" s="322"/>
      <c r="RA83" s="322"/>
      <c r="RB83" s="322"/>
      <c r="RC83" s="322"/>
      <c r="RD83" s="322"/>
      <c r="RE83" s="322"/>
      <c r="RF83" s="322"/>
      <c r="RG83" s="322"/>
      <c r="RH83" s="322"/>
      <c r="RI83" s="322"/>
      <c r="RJ83" s="322"/>
      <c r="RK83" s="322"/>
      <c r="RL83" s="322"/>
      <c r="RM83" s="322"/>
      <c r="RN83" s="322"/>
      <c r="RO83" s="322"/>
      <c r="RP83" s="322"/>
      <c r="RQ83" s="322"/>
      <c r="RR83" s="322"/>
      <c r="RS83" s="322"/>
      <c r="RT83" s="322"/>
      <c r="RU83" s="322"/>
      <c r="RV83" s="322"/>
      <c r="RW83" s="322"/>
      <c r="RX83" s="322"/>
      <c r="RY83" s="322"/>
      <c r="RZ83" s="322"/>
      <c r="SA83" s="322"/>
      <c r="SB83" s="322"/>
      <c r="SC83" s="322"/>
      <c r="SD83" s="322"/>
      <c r="SE83" s="322"/>
      <c r="SF83" s="322"/>
      <c r="SG83" s="322"/>
      <c r="SH83" s="322"/>
      <c r="SI83" s="322"/>
      <c r="SJ83" s="322"/>
      <c r="SK83" s="322"/>
      <c r="SL83" s="322"/>
      <c r="SM83" s="322"/>
      <c r="SN83" s="322"/>
      <c r="SO83" s="322"/>
      <c r="SP83" s="322"/>
      <c r="SQ83" s="322"/>
      <c r="SR83" s="322"/>
      <c r="SS83" s="322"/>
      <c r="ST83" s="322"/>
      <c r="SU83" s="322"/>
      <c r="SV83" s="322"/>
      <c r="SW83" s="322"/>
      <c r="SX83" s="322"/>
      <c r="SY83" s="322"/>
      <c r="SZ83" s="322"/>
      <c r="TA83" s="322"/>
      <c r="TB83" s="322"/>
      <c r="TC83" s="322"/>
    </row>
    <row r="84" spans="1:523" s="283" customFormat="1" ht="15.75">
      <c r="A84" s="393"/>
      <c r="B84" s="381"/>
      <c r="C84" s="384"/>
      <c r="D84" s="382"/>
      <c r="E84" s="394"/>
      <c r="F84" s="395"/>
      <c r="G84" s="395"/>
      <c r="H84" s="382"/>
      <c r="I84" s="382"/>
      <c r="J84" s="382"/>
      <c r="K84" s="383"/>
      <c r="L84" s="378"/>
      <c r="M84" s="2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 s="322"/>
      <c r="FT84" s="322"/>
      <c r="FU84" s="322"/>
      <c r="FV84" s="322"/>
      <c r="FW84" s="322"/>
      <c r="FX84" s="322"/>
      <c r="FY84" s="322"/>
      <c r="FZ84" s="322"/>
      <c r="GA84" s="322"/>
      <c r="GB84" s="322"/>
      <c r="GC84" s="322"/>
      <c r="GD84" s="322"/>
      <c r="GE84" s="322"/>
      <c r="GF84" s="322"/>
      <c r="GG84" s="322"/>
      <c r="GH84" s="322"/>
      <c r="GI84" s="322"/>
      <c r="GJ84" s="322"/>
      <c r="GK84" s="322"/>
      <c r="GL84" s="322"/>
      <c r="GM84" s="322"/>
      <c r="GN84" s="322"/>
      <c r="GO84" s="322"/>
      <c r="GP84" s="322"/>
      <c r="GQ84" s="322"/>
      <c r="GR84" s="322"/>
      <c r="GS84" s="322"/>
      <c r="GT84" s="322"/>
      <c r="GU84" s="322"/>
      <c r="GV84" s="322"/>
      <c r="GW84" s="322"/>
      <c r="GX84" s="322"/>
      <c r="GY84" s="322"/>
      <c r="GZ84" s="322"/>
      <c r="HA84" s="322"/>
      <c r="HB84" s="322"/>
      <c r="HC84" s="322"/>
      <c r="HD84" s="322"/>
      <c r="HE84" s="322"/>
      <c r="HF84" s="322"/>
      <c r="HG84" s="322"/>
      <c r="HH84" s="322"/>
      <c r="HI84" s="322"/>
      <c r="HJ84" s="322"/>
      <c r="HK84" s="322"/>
      <c r="HL84" s="322"/>
      <c r="HM84" s="322"/>
      <c r="HN84" s="322"/>
      <c r="HO84" s="322"/>
      <c r="HP84" s="322"/>
      <c r="HQ84" s="322"/>
      <c r="HR84" s="322"/>
      <c r="HS84" s="322"/>
      <c r="HT84" s="322"/>
      <c r="HU84" s="322"/>
      <c r="HV84" s="322"/>
      <c r="HW84" s="322"/>
      <c r="HX84" s="322"/>
      <c r="HY84" s="322"/>
      <c r="HZ84" s="322"/>
      <c r="IA84" s="322"/>
      <c r="IB84" s="322"/>
      <c r="IC84" s="322"/>
      <c r="ID84" s="322"/>
      <c r="IE84" s="322"/>
      <c r="IF84" s="322"/>
      <c r="IG84" s="322"/>
      <c r="IH84" s="322"/>
      <c r="II84" s="322"/>
      <c r="IJ84" s="322"/>
      <c r="IK84" s="322"/>
      <c r="IL84" s="322"/>
      <c r="IM84" s="322"/>
      <c r="IN84" s="322"/>
      <c r="IO84" s="322"/>
      <c r="IP84" s="322"/>
      <c r="IQ84" s="322"/>
      <c r="IR84" s="322"/>
      <c r="IS84" s="322"/>
      <c r="IT84" s="322"/>
      <c r="IU84" s="322"/>
      <c r="IV84" s="322"/>
      <c r="IW84" s="322"/>
      <c r="IX84" s="322"/>
      <c r="IY84" s="322"/>
      <c r="IZ84" s="322"/>
      <c r="JA84" s="322"/>
      <c r="JB84" s="322"/>
      <c r="JC84" s="322"/>
      <c r="JD84" s="322"/>
      <c r="JE84" s="322"/>
      <c r="JF84" s="322"/>
      <c r="JG84" s="322"/>
      <c r="JH84" s="322"/>
      <c r="JI84" s="322"/>
      <c r="JJ84" s="322"/>
      <c r="JK84" s="322"/>
      <c r="JL84" s="322"/>
      <c r="JM84" s="322"/>
      <c r="JN84" s="322"/>
      <c r="JO84" s="322"/>
      <c r="JP84" s="322"/>
      <c r="JQ84" s="322"/>
      <c r="JR84" s="322"/>
      <c r="JS84" s="322"/>
      <c r="JT84" s="322"/>
      <c r="JU84" s="322"/>
      <c r="JV84" s="322"/>
      <c r="JW84" s="322"/>
      <c r="JX84" s="322"/>
      <c r="JY84" s="322"/>
      <c r="JZ84" s="322"/>
      <c r="KA84" s="322"/>
      <c r="KB84" s="322"/>
      <c r="KC84" s="322"/>
      <c r="KD84" s="322"/>
      <c r="KE84" s="322"/>
      <c r="KF84" s="322"/>
      <c r="KG84" s="322"/>
      <c r="KH84" s="322"/>
      <c r="KI84" s="322"/>
      <c r="KJ84" s="322"/>
      <c r="KK84" s="322"/>
      <c r="KL84" s="322"/>
      <c r="KM84" s="322"/>
      <c r="KN84" s="322"/>
      <c r="KO84" s="322"/>
      <c r="KP84" s="322"/>
      <c r="KQ84" s="322"/>
      <c r="KR84" s="322"/>
      <c r="KS84" s="322"/>
      <c r="KT84" s="322"/>
      <c r="KU84" s="322"/>
      <c r="KV84" s="322"/>
      <c r="KW84" s="322"/>
      <c r="KX84" s="322"/>
      <c r="KY84" s="322"/>
      <c r="KZ84" s="322"/>
      <c r="LA84" s="322"/>
      <c r="LB84" s="322"/>
      <c r="LC84" s="322"/>
      <c r="LD84" s="322"/>
      <c r="LE84" s="322"/>
      <c r="LF84" s="322"/>
      <c r="LG84" s="322"/>
      <c r="LH84" s="322"/>
      <c r="LI84" s="322"/>
      <c r="LJ84" s="322"/>
      <c r="LK84" s="322"/>
      <c r="LL84" s="322"/>
      <c r="LM84" s="322"/>
      <c r="LN84" s="322"/>
      <c r="LO84" s="322"/>
      <c r="LP84" s="322"/>
      <c r="LQ84" s="322"/>
      <c r="LR84" s="322"/>
      <c r="LS84" s="322"/>
      <c r="LT84" s="322"/>
      <c r="LU84" s="322"/>
      <c r="LV84" s="322"/>
      <c r="LW84" s="322"/>
      <c r="LX84" s="322"/>
      <c r="LY84" s="322"/>
      <c r="LZ84" s="322"/>
      <c r="MA84" s="322"/>
      <c r="MB84" s="322"/>
      <c r="MC84" s="322"/>
      <c r="MD84" s="322"/>
      <c r="ME84" s="322"/>
      <c r="MF84" s="322"/>
      <c r="MG84" s="322"/>
      <c r="MH84" s="322"/>
      <c r="MI84" s="322"/>
      <c r="MJ84" s="322"/>
      <c r="MK84" s="322"/>
      <c r="ML84" s="322"/>
      <c r="MM84" s="322"/>
      <c r="MN84" s="322"/>
      <c r="MO84" s="322"/>
      <c r="MP84" s="322"/>
      <c r="MQ84" s="322"/>
      <c r="MR84" s="322"/>
      <c r="MS84" s="322"/>
      <c r="MT84" s="322"/>
      <c r="MU84" s="322"/>
      <c r="MV84" s="322"/>
      <c r="MW84" s="322"/>
      <c r="MX84" s="322"/>
      <c r="MY84" s="322"/>
      <c r="MZ84" s="322"/>
      <c r="NA84" s="322"/>
      <c r="NB84" s="322"/>
      <c r="NC84" s="322"/>
      <c r="ND84" s="322"/>
      <c r="NE84" s="322"/>
      <c r="NF84" s="322"/>
      <c r="NG84" s="322"/>
      <c r="NH84" s="322"/>
      <c r="NI84" s="322"/>
      <c r="NJ84" s="322"/>
      <c r="NK84" s="322"/>
      <c r="NL84" s="322"/>
      <c r="NM84" s="322"/>
      <c r="NN84" s="322"/>
      <c r="NO84" s="322"/>
      <c r="NP84" s="322"/>
      <c r="NQ84" s="322"/>
      <c r="NR84" s="322"/>
      <c r="NS84" s="322"/>
      <c r="NT84" s="322"/>
      <c r="NU84" s="322"/>
      <c r="NV84" s="322"/>
      <c r="NW84" s="322"/>
      <c r="NX84" s="322"/>
      <c r="NY84" s="322"/>
      <c r="NZ84" s="322"/>
      <c r="OA84" s="322"/>
      <c r="OB84" s="322"/>
      <c r="OC84" s="322"/>
      <c r="OD84" s="322"/>
      <c r="OE84" s="322"/>
      <c r="OF84" s="322"/>
      <c r="OG84" s="322"/>
      <c r="OH84" s="322"/>
      <c r="OI84" s="322"/>
      <c r="OJ84" s="322"/>
      <c r="OK84" s="322"/>
      <c r="OL84" s="322"/>
      <c r="OM84" s="322"/>
      <c r="ON84" s="322"/>
      <c r="OO84" s="322"/>
      <c r="OP84" s="322"/>
      <c r="OQ84" s="322"/>
      <c r="OR84" s="322"/>
      <c r="OS84" s="322"/>
      <c r="OT84" s="322"/>
      <c r="OU84" s="322"/>
      <c r="OV84" s="322"/>
      <c r="OW84" s="322"/>
      <c r="OX84" s="322"/>
      <c r="OY84" s="322"/>
      <c r="OZ84" s="322"/>
      <c r="PA84" s="322"/>
      <c r="PB84" s="322"/>
      <c r="PC84" s="322"/>
      <c r="PD84" s="322"/>
      <c r="PE84" s="322"/>
      <c r="PF84" s="322"/>
      <c r="PG84" s="322"/>
      <c r="PH84" s="322"/>
      <c r="PI84" s="322"/>
      <c r="PJ84" s="322"/>
      <c r="PK84" s="322"/>
      <c r="PL84" s="322"/>
      <c r="PM84" s="322"/>
      <c r="PN84" s="322"/>
      <c r="PO84" s="322"/>
      <c r="PP84" s="322"/>
      <c r="PQ84" s="322"/>
      <c r="PR84" s="322"/>
      <c r="PS84" s="322"/>
      <c r="PT84" s="322"/>
      <c r="PU84" s="322"/>
      <c r="PV84" s="322"/>
      <c r="PW84" s="322"/>
      <c r="PX84" s="322"/>
      <c r="PY84" s="322"/>
      <c r="PZ84" s="322"/>
      <c r="QA84" s="322"/>
      <c r="QB84" s="322"/>
      <c r="QC84" s="322"/>
      <c r="QD84" s="322"/>
      <c r="QE84" s="322"/>
      <c r="QF84" s="322"/>
      <c r="QG84" s="322"/>
      <c r="QH84" s="322"/>
      <c r="QI84" s="322"/>
      <c r="QJ84" s="322"/>
      <c r="QK84" s="322"/>
      <c r="QL84" s="322"/>
      <c r="QM84" s="322"/>
      <c r="QN84" s="322"/>
      <c r="QO84" s="322"/>
      <c r="QP84" s="322"/>
      <c r="QQ84" s="322"/>
      <c r="QR84" s="322"/>
      <c r="QS84" s="322"/>
      <c r="QT84" s="322"/>
      <c r="QU84" s="322"/>
      <c r="QV84" s="322"/>
      <c r="QW84" s="322"/>
      <c r="QX84" s="322"/>
      <c r="QY84" s="322"/>
      <c r="QZ84" s="322"/>
      <c r="RA84" s="322"/>
      <c r="RB84" s="322"/>
      <c r="RC84" s="322"/>
      <c r="RD84" s="322"/>
      <c r="RE84" s="322"/>
      <c r="RF84" s="322"/>
      <c r="RG84" s="322"/>
      <c r="RH84" s="322"/>
      <c r="RI84" s="322"/>
      <c r="RJ84" s="322"/>
      <c r="RK84" s="322"/>
      <c r="RL84" s="322"/>
      <c r="RM84" s="322"/>
      <c r="RN84" s="322"/>
      <c r="RO84" s="322"/>
      <c r="RP84" s="322"/>
      <c r="RQ84" s="322"/>
      <c r="RR84" s="322"/>
      <c r="RS84" s="322"/>
      <c r="RT84" s="322"/>
      <c r="RU84" s="322"/>
      <c r="RV84" s="322"/>
      <c r="RW84" s="322"/>
      <c r="RX84" s="322"/>
      <c r="RY84" s="322"/>
      <c r="RZ84" s="322"/>
      <c r="SA84" s="322"/>
      <c r="SB84" s="322"/>
      <c r="SC84" s="322"/>
      <c r="SD84" s="322"/>
      <c r="SE84" s="322"/>
      <c r="SF84" s="322"/>
      <c r="SG84" s="322"/>
      <c r="SH84" s="322"/>
      <c r="SI84" s="322"/>
      <c r="SJ84" s="322"/>
      <c r="SK84" s="322"/>
      <c r="SL84" s="322"/>
      <c r="SM84" s="322"/>
      <c r="SN84" s="322"/>
      <c r="SO84" s="322"/>
      <c r="SP84" s="322"/>
      <c r="SQ84" s="322"/>
      <c r="SR84" s="322"/>
      <c r="SS84" s="322"/>
      <c r="ST84" s="322"/>
      <c r="SU84" s="322"/>
      <c r="SV84" s="322"/>
      <c r="SW84" s="322"/>
      <c r="SX84" s="322"/>
      <c r="SY84" s="322"/>
      <c r="SZ84" s="322"/>
      <c r="TA84" s="322"/>
      <c r="TB84" s="322"/>
      <c r="TC84" s="322"/>
    </row>
    <row r="85" spans="1:523" s="283" customFormat="1" ht="15.75">
      <c r="A85" s="393"/>
      <c r="B85" s="381"/>
      <c r="C85" s="384"/>
      <c r="D85" s="292"/>
      <c r="E85" s="325"/>
      <c r="F85" s="277"/>
      <c r="G85" s="277"/>
      <c r="H85" s="292"/>
      <c r="I85" s="292"/>
      <c r="J85" s="326"/>
      <c r="K85" s="383"/>
      <c r="L85" s="378"/>
      <c r="M85" s="2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 s="322"/>
      <c r="FT85" s="322"/>
      <c r="FU85" s="322"/>
      <c r="FV85" s="322"/>
      <c r="FW85" s="322"/>
      <c r="FX85" s="322"/>
      <c r="FY85" s="322"/>
      <c r="FZ85" s="322"/>
      <c r="GA85" s="322"/>
      <c r="GB85" s="322"/>
      <c r="GC85" s="322"/>
      <c r="GD85" s="322"/>
      <c r="GE85" s="322"/>
      <c r="GF85" s="322"/>
      <c r="GG85" s="322"/>
      <c r="GH85" s="322"/>
      <c r="GI85" s="322"/>
      <c r="GJ85" s="322"/>
      <c r="GK85" s="322"/>
      <c r="GL85" s="322"/>
      <c r="GM85" s="322"/>
      <c r="GN85" s="322"/>
      <c r="GO85" s="322"/>
      <c r="GP85" s="322"/>
      <c r="GQ85" s="322"/>
      <c r="GR85" s="322"/>
      <c r="GS85" s="322"/>
      <c r="GT85" s="322"/>
      <c r="GU85" s="322"/>
      <c r="GV85" s="322"/>
      <c r="GW85" s="322"/>
      <c r="GX85" s="322"/>
      <c r="GY85" s="322"/>
      <c r="GZ85" s="322"/>
      <c r="HA85" s="322"/>
      <c r="HB85" s="322"/>
      <c r="HC85" s="322"/>
      <c r="HD85" s="322"/>
      <c r="HE85" s="322"/>
      <c r="HF85" s="322"/>
      <c r="HG85" s="322"/>
      <c r="HH85" s="322"/>
      <c r="HI85" s="322"/>
      <c r="HJ85" s="322"/>
      <c r="HK85" s="322"/>
      <c r="HL85" s="322"/>
      <c r="HM85" s="322"/>
      <c r="HN85" s="322"/>
      <c r="HO85" s="322"/>
      <c r="HP85" s="322"/>
      <c r="HQ85" s="322"/>
      <c r="HR85" s="322"/>
      <c r="HS85" s="322"/>
      <c r="HT85" s="322"/>
      <c r="HU85" s="322"/>
      <c r="HV85" s="322"/>
      <c r="HW85" s="322"/>
      <c r="HX85" s="322"/>
      <c r="HY85" s="322"/>
      <c r="HZ85" s="322"/>
      <c r="IA85" s="322"/>
      <c r="IB85" s="322"/>
      <c r="IC85" s="322"/>
      <c r="ID85" s="322"/>
      <c r="IE85" s="322"/>
      <c r="IF85" s="322"/>
      <c r="IG85" s="322"/>
      <c r="IH85" s="322"/>
      <c r="II85" s="322"/>
      <c r="IJ85" s="322"/>
      <c r="IK85" s="322"/>
      <c r="IL85" s="322"/>
      <c r="IM85" s="322"/>
      <c r="IN85" s="322"/>
      <c r="IO85" s="322"/>
      <c r="IP85" s="322"/>
      <c r="IQ85" s="322"/>
      <c r="IR85" s="322"/>
      <c r="IS85" s="322"/>
      <c r="IT85" s="322"/>
      <c r="IU85" s="322"/>
      <c r="IV85" s="322"/>
      <c r="IW85" s="322"/>
      <c r="IX85" s="322"/>
      <c r="IY85" s="322"/>
      <c r="IZ85" s="322"/>
      <c r="JA85" s="322"/>
      <c r="JB85" s="322"/>
      <c r="JC85" s="322"/>
      <c r="JD85" s="322"/>
      <c r="JE85" s="322"/>
      <c r="JF85" s="322"/>
      <c r="JG85" s="322"/>
      <c r="JH85" s="322"/>
      <c r="JI85" s="322"/>
      <c r="JJ85" s="322"/>
      <c r="JK85" s="322"/>
      <c r="JL85" s="322"/>
      <c r="JM85" s="322"/>
      <c r="JN85" s="322"/>
      <c r="JO85" s="322"/>
      <c r="JP85" s="322"/>
      <c r="JQ85" s="322"/>
      <c r="JR85" s="322"/>
      <c r="JS85" s="322"/>
      <c r="JT85" s="322"/>
      <c r="JU85" s="322"/>
      <c r="JV85" s="322"/>
      <c r="JW85" s="322"/>
      <c r="JX85" s="322"/>
      <c r="JY85" s="322"/>
      <c r="JZ85" s="322"/>
      <c r="KA85" s="322"/>
      <c r="KB85" s="322"/>
      <c r="KC85" s="322"/>
      <c r="KD85" s="322"/>
      <c r="KE85" s="322"/>
      <c r="KF85" s="322"/>
      <c r="KG85" s="322"/>
      <c r="KH85" s="322"/>
      <c r="KI85" s="322"/>
      <c r="KJ85" s="322"/>
      <c r="KK85" s="322"/>
      <c r="KL85" s="322"/>
      <c r="KM85" s="322"/>
      <c r="KN85" s="322"/>
      <c r="KO85" s="322"/>
      <c r="KP85" s="322"/>
      <c r="KQ85" s="322"/>
      <c r="KR85" s="322"/>
      <c r="KS85" s="322"/>
      <c r="KT85" s="322"/>
      <c r="KU85" s="322"/>
      <c r="KV85" s="322"/>
      <c r="KW85" s="322"/>
      <c r="KX85" s="322"/>
      <c r="KY85" s="322"/>
      <c r="KZ85" s="322"/>
      <c r="LA85" s="322"/>
      <c r="LB85" s="322"/>
      <c r="LC85" s="322"/>
      <c r="LD85" s="322"/>
      <c r="LE85" s="322"/>
      <c r="LF85" s="322"/>
      <c r="LG85" s="322"/>
      <c r="LH85" s="322"/>
      <c r="LI85" s="322"/>
      <c r="LJ85" s="322"/>
      <c r="LK85" s="322"/>
      <c r="LL85" s="322"/>
      <c r="LM85" s="322"/>
      <c r="LN85" s="322"/>
      <c r="LO85" s="322"/>
      <c r="LP85" s="322"/>
      <c r="LQ85" s="322"/>
      <c r="LR85" s="322"/>
      <c r="LS85" s="322"/>
      <c r="LT85" s="322"/>
      <c r="LU85" s="322"/>
      <c r="LV85" s="322"/>
      <c r="LW85" s="322"/>
      <c r="LX85" s="322"/>
      <c r="LY85" s="322"/>
      <c r="LZ85" s="322"/>
      <c r="MA85" s="322"/>
      <c r="MB85" s="322"/>
      <c r="MC85" s="322"/>
      <c r="MD85" s="322"/>
      <c r="ME85" s="322"/>
      <c r="MF85" s="322"/>
      <c r="MG85" s="322"/>
      <c r="MH85" s="322"/>
      <c r="MI85" s="322"/>
      <c r="MJ85" s="322"/>
      <c r="MK85" s="322"/>
      <c r="ML85" s="322"/>
      <c r="MM85" s="322"/>
      <c r="MN85" s="322"/>
      <c r="MO85" s="322"/>
      <c r="MP85" s="322"/>
      <c r="MQ85" s="322"/>
      <c r="MR85" s="322"/>
      <c r="MS85" s="322"/>
      <c r="MT85" s="322"/>
      <c r="MU85" s="322"/>
      <c r="MV85" s="322"/>
      <c r="MW85" s="322"/>
      <c r="MX85" s="322"/>
      <c r="MY85" s="322"/>
      <c r="MZ85" s="322"/>
      <c r="NA85" s="322"/>
      <c r="NB85" s="322"/>
      <c r="NC85" s="322"/>
      <c r="ND85" s="322"/>
      <c r="NE85" s="322"/>
      <c r="NF85" s="322"/>
      <c r="NG85" s="322"/>
      <c r="NH85" s="322"/>
      <c r="NI85" s="322"/>
      <c r="NJ85" s="322"/>
      <c r="NK85" s="322"/>
      <c r="NL85" s="322"/>
      <c r="NM85" s="322"/>
      <c r="NN85" s="322"/>
      <c r="NO85" s="322"/>
      <c r="NP85" s="322"/>
      <c r="NQ85" s="322"/>
      <c r="NR85" s="322"/>
      <c r="NS85" s="322"/>
      <c r="NT85" s="322"/>
      <c r="NU85" s="322"/>
      <c r="NV85" s="322"/>
      <c r="NW85" s="322"/>
      <c r="NX85" s="322"/>
      <c r="NY85" s="322"/>
      <c r="NZ85" s="322"/>
      <c r="OA85" s="322"/>
      <c r="OB85" s="322"/>
      <c r="OC85" s="322"/>
      <c r="OD85" s="322"/>
      <c r="OE85" s="322"/>
      <c r="OF85" s="322"/>
      <c r="OG85" s="322"/>
      <c r="OH85" s="322"/>
      <c r="OI85" s="322"/>
      <c r="OJ85" s="322"/>
      <c r="OK85" s="322"/>
      <c r="OL85" s="322"/>
      <c r="OM85" s="322"/>
      <c r="ON85" s="322"/>
      <c r="OO85" s="322"/>
      <c r="OP85" s="322"/>
      <c r="OQ85" s="322"/>
      <c r="OR85" s="322"/>
      <c r="OS85" s="322"/>
      <c r="OT85" s="322"/>
      <c r="OU85" s="322"/>
      <c r="OV85" s="322"/>
      <c r="OW85" s="322"/>
      <c r="OX85" s="322"/>
      <c r="OY85" s="322"/>
      <c r="OZ85" s="322"/>
      <c r="PA85" s="322"/>
      <c r="PB85" s="322"/>
      <c r="PC85" s="322"/>
      <c r="PD85" s="322"/>
      <c r="PE85" s="322"/>
      <c r="PF85" s="322"/>
      <c r="PG85" s="322"/>
      <c r="PH85" s="322"/>
      <c r="PI85" s="322"/>
      <c r="PJ85" s="322"/>
      <c r="PK85" s="322"/>
      <c r="PL85" s="322"/>
      <c r="PM85" s="322"/>
      <c r="PN85" s="322"/>
      <c r="PO85" s="322"/>
      <c r="PP85" s="322"/>
      <c r="PQ85" s="322"/>
      <c r="PR85" s="322"/>
      <c r="PS85" s="322"/>
      <c r="PT85" s="322"/>
      <c r="PU85" s="322"/>
      <c r="PV85" s="322"/>
      <c r="PW85" s="322"/>
      <c r="PX85" s="322"/>
      <c r="PY85" s="322"/>
      <c r="PZ85" s="322"/>
      <c r="QA85" s="322"/>
      <c r="QB85" s="322"/>
      <c r="QC85" s="322"/>
      <c r="QD85" s="322"/>
      <c r="QE85" s="322"/>
      <c r="QF85" s="322"/>
      <c r="QG85" s="322"/>
      <c r="QH85" s="322"/>
      <c r="QI85" s="322"/>
      <c r="QJ85" s="322"/>
      <c r="QK85" s="322"/>
      <c r="QL85" s="322"/>
      <c r="QM85" s="322"/>
      <c r="QN85" s="322"/>
      <c r="QO85" s="322"/>
      <c r="QP85" s="322"/>
      <c r="QQ85" s="322"/>
      <c r="QR85" s="322"/>
      <c r="QS85" s="322"/>
      <c r="QT85" s="322"/>
      <c r="QU85" s="322"/>
      <c r="QV85" s="322"/>
      <c r="QW85" s="322"/>
      <c r="QX85" s="322"/>
      <c r="QY85" s="322"/>
      <c r="QZ85" s="322"/>
      <c r="RA85" s="322"/>
      <c r="RB85" s="322"/>
      <c r="RC85" s="322"/>
      <c r="RD85" s="322"/>
      <c r="RE85" s="322"/>
      <c r="RF85" s="322"/>
      <c r="RG85" s="322"/>
      <c r="RH85" s="322"/>
      <c r="RI85" s="322"/>
      <c r="RJ85" s="322"/>
      <c r="RK85" s="322"/>
      <c r="RL85" s="322"/>
      <c r="RM85" s="322"/>
      <c r="RN85" s="322"/>
      <c r="RO85" s="322"/>
      <c r="RP85" s="322"/>
      <c r="RQ85" s="322"/>
      <c r="RR85" s="322"/>
      <c r="RS85" s="322"/>
      <c r="RT85" s="322"/>
      <c r="RU85" s="322"/>
      <c r="RV85" s="322"/>
      <c r="RW85" s="322"/>
      <c r="RX85" s="322"/>
      <c r="RY85" s="322"/>
      <c r="RZ85" s="322"/>
      <c r="SA85" s="322"/>
      <c r="SB85" s="322"/>
      <c r="SC85" s="322"/>
      <c r="SD85" s="322"/>
      <c r="SE85" s="322"/>
      <c r="SF85" s="322"/>
      <c r="SG85" s="322"/>
      <c r="SH85" s="322"/>
      <c r="SI85" s="322"/>
      <c r="SJ85" s="322"/>
      <c r="SK85" s="322"/>
      <c r="SL85" s="322"/>
      <c r="SM85" s="322"/>
      <c r="SN85" s="322"/>
      <c r="SO85" s="322"/>
      <c r="SP85" s="322"/>
      <c r="SQ85" s="322"/>
      <c r="SR85" s="322"/>
      <c r="SS85" s="322"/>
      <c r="ST85" s="322"/>
      <c r="SU85" s="322"/>
      <c r="SV85" s="322"/>
      <c r="SW85" s="322"/>
      <c r="SX85" s="322"/>
      <c r="SY85" s="322"/>
      <c r="SZ85" s="322"/>
      <c r="TA85" s="322"/>
      <c r="TB85" s="322"/>
      <c r="TC85" s="322"/>
    </row>
    <row r="86" spans="1:523" s="283" customFormat="1" ht="15.75">
      <c r="A86" s="393"/>
      <c r="B86" s="381"/>
      <c r="C86" s="327"/>
      <c r="D86" s="292"/>
      <c r="E86" s="325"/>
      <c r="F86" s="277"/>
      <c r="G86" s="277"/>
      <c r="H86" s="292"/>
      <c r="I86" s="292"/>
      <c r="J86" s="326"/>
      <c r="K86" s="328"/>
      <c r="L86" s="378"/>
      <c r="M86" s="2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 s="322"/>
      <c r="FT86" s="322"/>
      <c r="FU86" s="322"/>
      <c r="FV86" s="322"/>
      <c r="FW86" s="322"/>
      <c r="FX86" s="322"/>
      <c r="FY86" s="322"/>
      <c r="FZ86" s="322"/>
      <c r="GA86" s="322"/>
      <c r="GB86" s="322"/>
      <c r="GC86" s="322"/>
      <c r="GD86" s="322"/>
      <c r="GE86" s="322"/>
      <c r="GF86" s="322"/>
      <c r="GG86" s="322"/>
      <c r="GH86" s="322"/>
      <c r="GI86" s="322"/>
      <c r="GJ86" s="322"/>
      <c r="GK86" s="322"/>
      <c r="GL86" s="322"/>
      <c r="GM86" s="322"/>
      <c r="GN86" s="322"/>
      <c r="GO86" s="322"/>
      <c r="GP86" s="322"/>
      <c r="GQ86" s="322"/>
      <c r="GR86" s="322"/>
      <c r="GS86" s="322"/>
      <c r="GT86" s="322"/>
      <c r="GU86" s="322"/>
      <c r="GV86" s="322"/>
      <c r="GW86" s="322"/>
      <c r="GX86" s="322"/>
      <c r="GY86" s="322"/>
      <c r="GZ86" s="322"/>
      <c r="HA86" s="322"/>
      <c r="HB86" s="322"/>
      <c r="HC86" s="322"/>
      <c r="HD86" s="322"/>
      <c r="HE86" s="322"/>
      <c r="HF86" s="322"/>
      <c r="HG86" s="322"/>
      <c r="HH86" s="322"/>
      <c r="HI86" s="322"/>
      <c r="HJ86" s="322"/>
      <c r="HK86" s="322"/>
      <c r="HL86" s="322"/>
      <c r="HM86" s="322"/>
      <c r="HN86" s="322"/>
      <c r="HO86" s="322"/>
      <c r="HP86" s="322"/>
      <c r="HQ86" s="322"/>
      <c r="HR86" s="322"/>
      <c r="HS86" s="322"/>
      <c r="HT86" s="322"/>
      <c r="HU86" s="322"/>
      <c r="HV86" s="322"/>
      <c r="HW86" s="322"/>
      <c r="HX86" s="322"/>
      <c r="HY86" s="322"/>
      <c r="HZ86" s="322"/>
      <c r="IA86" s="322"/>
      <c r="IB86" s="322"/>
      <c r="IC86" s="322"/>
      <c r="ID86" s="322"/>
      <c r="IE86" s="322"/>
      <c r="IF86" s="322"/>
      <c r="IG86" s="322"/>
      <c r="IH86" s="322"/>
      <c r="II86" s="322"/>
      <c r="IJ86" s="322"/>
      <c r="IK86" s="322"/>
      <c r="IL86" s="322"/>
      <c r="IM86" s="322"/>
      <c r="IN86" s="322"/>
      <c r="IO86" s="322"/>
      <c r="IP86" s="322"/>
      <c r="IQ86" s="322"/>
      <c r="IR86" s="322"/>
      <c r="IS86" s="322"/>
      <c r="IT86" s="322"/>
      <c r="IU86" s="322"/>
      <c r="IV86" s="322"/>
      <c r="IW86" s="322"/>
      <c r="IX86" s="322"/>
      <c r="IY86" s="322"/>
      <c r="IZ86" s="322"/>
      <c r="JA86" s="322"/>
      <c r="JB86" s="322"/>
      <c r="JC86" s="322"/>
      <c r="JD86" s="322"/>
      <c r="JE86" s="322"/>
      <c r="JF86" s="322"/>
      <c r="JG86" s="322"/>
      <c r="JH86" s="322"/>
      <c r="JI86" s="322"/>
      <c r="JJ86" s="322"/>
      <c r="JK86" s="322"/>
      <c r="JL86" s="322"/>
      <c r="JM86" s="322"/>
      <c r="JN86" s="322"/>
      <c r="JO86" s="322"/>
      <c r="JP86" s="322"/>
      <c r="JQ86" s="322"/>
      <c r="JR86" s="322"/>
      <c r="JS86" s="322"/>
      <c r="JT86" s="322"/>
      <c r="JU86" s="322"/>
      <c r="JV86" s="322"/>
      <c r="JW86" s="322"/>
      <c r="JX86" s="322"/>
      <c r="JY86" s="322"/>
      <c r="JZ86" s="322"/>
      <c r="KA86" s="322"/>
      <c r="KB86" s="322"/>
      <c r="KC86" s="322"/>
      <c r="KD86" s="322"/>
      <c r="KE86" s="322"/>
      <c r="KF86" s="322"/>
      <c r="KG86" s="322"/>
      <c r="KH86" s="322"/>
      <c r="KI86" s="322"/>
      <c r="KJ86" s="322"/>
      <c r="KK86" s="322"/>
      <c r="KL86" s="322"/>
      <c r="KM86" s="322"/>
      <c r="KN86" s="322"/>
      <c r="KO86" s="322"/>
      <c r="KP86" s="322"/>
      <c r="KQ86" s="322"/>
      <c r="KR86" s="322"/>
      <c r="KS86" s="322"/>
      <c r="KT86" s="322"/>
      <c r="KU86" s="322"/>
      <c r="KV86" s="322"/>
      <c r="KW86" s="322"/>
      <c r="KX86" s="322"/>
      <c r="KY86" s="322"/>
      <c r="KZ86" s="322"/>
      <c r="LA86" s="322"/>
      <c r="LB86" s="322"/>
      <c r="LC86" s="322"/>
      <c r="LD86" s="322"/>
      <c r="LE86" s="322"/>
      <c r="LF86" s="322"/>
      <c r="LG86" s="322"/>
      <c r="LH86" s="322"/>
      <c r="LI86" s="322"/>
      <c r="LJ86" s="322"/>
      <c r="LK86" s="322"/>
      <c r="LL86" s="322"/>
      <c r="LM86" s="322"/>
      <c r="LN86" s="322"/>
      <c r="LO86" s="322"/>
      <c r="LP86" s="322"/>
      <c r="LQ86" s="322"/>
      <c r="LR86" s="322"/>
      <c r="LS86" s="322"/>
      <c r="LT86" s="322"/>
      <c r="LU86" s="322"/>
      <c r="LV86" s="322"/>
      <c r="LW86" s="322"/>
      <c r="LX86" s="322"/>
      <c r="LY86" s="322"/>
      <c r="LZ86" s="322"/>
      <c r="MA86" s="322"/>
      <c r="MB86" s="322"/>
      <c r="MC86" s="322"/>
      <c r="MD86" s="322"/>
      <c r="ME86" s="322"/>
      <c r="MF86" s="322"/>
      <c r="MG86" s="322"/>
      <c r="MH86" s="322"/>
      <c r="MI86" s="322"/>
      <c r="MJ86" s="322"/>
      <c r="MK86" s="322"/>
      <c r="ML86" s="322"/>
      <c r="MM86" s="322"/>
      <c r="MN86" s="322"/>
      <c r="MO86" s="322"/>
      <c r="MP86" s="322"/>
      <c r="MQ86" s="322"/>
      <c r="MR86" s="322"/>
      <c r="MS86" s="322"/>
      <c r="MT86" s="322"/>
      <c r="MU86" s="322"/>
      <c r="MV86" s="322"/>
      <c r="MW86" s="322"/>
      <c r="MX86" s="322"/>
      <c r="MY86" s="322"/>
      <c r="MZ86" s="322"/>
      <c r="NA86" s="322"/>
      <c r="NB86" s="322"/>
      <c r="NC86" s="322"/>
      <c r="ND86" s="322"/>
      <c r="NE86" s="322"/>
      <c r="NF86" s="322"/>
      <c r="NG86" s="322"/>
      <c r="NH86" s="322"/>
      <c r="NI86" s="322"/>
      <c r="NJ86" s="322"/>
      <c r="NK86" s="322"/>
      <c r="NL86" s="322"/>
      <c r="NM86" s="322"/>
      <c r="NN86" s="322"/>
      <c r="NO86" s="322"/>
      <c r="NP86" s="322"/>
      <c r="NQ86" s="322"/>
      <c r="NR86" s="322"/>
      <c r="NS86" s="322"/>
      <c r="NT86" s="322"/>
      <c r="NU86" s="322"/>
      <c r="NV86" s="322"/>
      <c r="NW86" s="322"/>
      <c r="NX86" s="322"/>
      <c r="NY86" s="322"/>
      <c r="NZ86" s="322"/>
      <c r="OA86" s="322"/>
      <c r="OB86" s="322"/>
      <c r="OC86" s="322"/>
      <c r="OD86" s="322"/>
      <c r="OE86" s="322"/>
      <c r="OF86" s="322"/>
      <c r="OG86" s="322"/>
      <c r="OH86" s="322"/>
      <c r="OI86" s="322"/>
      <c r="OJ86" s="322"/>
      <c r="OK86" s="322"/>
      <c r="OL86" s="322"/>
      <c r="OM86" s="322"/>
      <c r="ON86" s="322"/>
      <c r="OO86" s="322"/>
      <c r="OP86" s="322"/>
      <c r="OQ86" s="322"/>
      <c r="OR86" s="322"/>
      <c r="OS86" s="322"/>
      <c r="OT86" s="322"/>
      <c r="OU86" s="322"/>
      <c r="OV86" s="322"/>
      <c r="OW86" s="322"/>
      <c r="OX86" s="322"/>
      <c r="OY86" s="322"/>
      <c r="OZ86" s="322"/>
      <c r="PA86" s="322"/>
      <c r="PB86" s="322"/>
      <c r="PC86" s="322"/>
      <c r="PD86" s="322"/>
      <c r="PE86" s="322"/>
      <c r="PF86" s="322"/>
      <c r="PG86" s="322"/>
      <c r="PH86" s="322"/>
      <c r="PI86" s="322"/>
      <c r="PJ86" s="322"/>
      <c r="PK86" s="322"/>
      <c r="PL86" s="322"/>
      <c r="PM86" s="322"/>
      <c r="PN86" s="322"/>
      <c r="PO86" s="322"/>
      <c r="PP86" s="322"/>
      <c r="PQ86" s="322"/>
      <c r="PR86" s="322"/>
      <c r="PS86" s="322"/>
      <c r="PT86" s="322"/>
      <c r="PU86" s="322"/>
      <c r="PV86" s="322"/>
      <c r="PW86" s="322"/>
      <c r="PX86" s="322"/>
      <c r="PY86" s="322"/>
      <c r="PZ86" s="322"/>
      <c r="QA86" s="322"/>
      <c r="QB86" s="322"/>
      <c r="QC86" s="322"/>
      <c r="QD86" s="322"/>
      <c r="QE86" s="322"/>
      <c r="QF86" s="322"/>
      <c r="QG86" s="322"/>
      <c r="QH86" s="322"/>
      <c r="QI86" s="322"/>
      <c r="QJ86" s="322"/>
      <c r="QK86" s="322"/>
      <c r="QL86" s="322"/>
      <c r="QM86" s="322"/>
      <c r="QN86" s="322"/>
      <c r="QO86" s="322"/>
      <c r="QP86" s="322"/>
      <c r="QQ86" s="322"/>
      <c r="QR86" s="322"/>
      <c r="QS86" s="322"/>
      <c r="QT86" s="322"/>
      <c r="QU86" s="322"/>
      <c r="QV86" s="322"/>
      <c r="QW86" s="322"/>
      <c r="QX86" s="322"/>
      <c r="QY86" s="322"/>
      <c r="QZ86" s="322"/>
      <c r="RA86" s="322"/>
      <c r="RB86" s="322"/>
      <c r="RC86" s="322"/>
      <c r="RD86" s="322"/>
      <c r="RE86" s="322"/>
      <c r="RF86" s="322"/>
      <c r="RG86" s="322"/>
      <c r="RH86" s="322"/>
      <c r="RI86" s="322"/>
      <c r="RJ86" s="322"/>
      <c r="RK86" s="322"/>
      <c r="RL86" s="322"/>
      <c r="RM86" s="322"/>
      <c r="RN86" s="322"/>
      <c r="RO86" s="322"/>
      <c r="RP86" s="322"/>
      <c r="RQ86" s="322"/>
      <c r="RR86" s="322"/>
      <c r="RS86" s="322"/>
      <c r="RT86" s="322"/>
      <c r="RU86" s="322"/>
      <c r="RV86" s="322"/>
      <c r="RW86" s="322"/>
      <c r="RX86" s="322"/>
      <c r="RY86" s="322"/>
      <c r="RZ86" s="322"/>
      <c r="SA86" s="322"/>
      <c r="SB86" s="322"/>
      <c r="SC86" s="322"/>
      <c r="SD86" s="322"/>
      <c r="SE86" s="322"/>
      <c r="SF86" s="322"/>
      <c r="SG86" s="322"/>
      <c r="SH86" s="322"/>
      <c r="SI86" s="322"/>
      <c r="SJ86" s="322"/>
      <c r="SK86" s="322"/>
      <c r="SL86" s="322"/>
      <c r="SM86" s="322"/>
      <c r="SN86" s="322"/>
      <c r="SO86" s="322"/>
      <c r="SP86" s="322"/>
      <c r="SQ86" s="322"/>
      <c r="SR86" s="322"/>
      <c r="SS86" s="322"/>
      <c r="ST86" s="322"/>
      <c r="SU86" s="322"/>
      <c r="SV86" s="322"/>
      <c r="SW86" s="322"/>
      <c r="SX86" s="322"/>
      <c r="SY86" s="322"/>
      <c r="SZ86" s="322"/>
      <c r="TA86" s="322"/>
      <c r="TB86" s="322"/>
      <c r="TC86" s="322"/>
    </row>
    <row r="87" spans="1:523" s="283" customFormat="1" ht="15.75">
      <c r="A87" s="330"/>
      <c r="B87" s="331"/>
      <c r="C87" s="327"/>
      <c r="D87" s="292"/>
      <c r="E87" s="325"/>
      <c r="F87" s="277"/>
      <c r="G87" s="277"/>
      <c r="H87" s="292"/>
      <c r="I87" s="292"/>
      <c r="J87" s="326"/>
      <c r="K87" s="328"/>
      <c r="L87" s="378">
        <v>0</v>
      </c>
      <c r="M87" s="2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 s="322"/>
      <c r="FT87" s="322"/>
      <c r="FU87" s="322"/>
      <c r="FV87" s="322"/>
      <c r="FW87" s="322"/>
      <c r="FX87" s="322"/>
      <c r="FY87" s="322"/>
      <c r="FZ87" s="322"/>
      <c r="GA87" s="322"/>
      <c r="GB87" s="322"/>
      <c r="GC87" s="322"/>
      <c r="GD87" s="322"/>
      <c r="GE87" s="322"/>
      <c r="GF87" s="322"/>
      <c r="GG87" s="322"/>
      <c r="GH87" s="322"/>
      <c r="GI87" s="322"/>
      <c r="GJ87" s="322"/>
      <c r="GK87" s="322"/>
      <c r="GL87" s="322"/>
      <c r="GM87" s="322"/>
      <c r="GN87" s="322"/>
      <c r="GO87" s="322"/>
      <c r="GP87" s="322"/>
      <c r="GQ87" s="322"/>
      <c r="GR87" s="322"/>
      <c r="GS87" s="322"/>
      <c r="GT87" s="322"/>
      <c r="GU87" s="322"/>
      <c r="GV87" s="322"/>
      <c r="GW87" s="322"/>
      <c r="GX87" s="322"/>
      <c r="GY87" s="322"/>
      <c r="GZ87" s="322"/>
      <c r="HA87" s="322"/>
      <c r="HB87" s="322"/>
      <c r="HC87" s="322"/>
      <c r="HD87" s="322"/>
      <c r="HE87" s="322"/>
      <c r="HF87" s="322"/>
      <c r="HG87" s="322"/>
      <c r="HH87" s="322"/>
      <c r="HI87" s="322"/>
      <c r="HJ87" s="322"/>
      <c r="HK87" s="322"/>
      <c r="HL87" s="322"/>
      <c r="HM87" s="322"/>
      <c r="HN87" s="322"/>
      <c r="HO87" s="322"/>
      <c r="HP87" s="322"/>
      <c r="HQ87" s="322"/>
      <c r="HR87" s="322"/>
      <c r="HS87" s="322"/>
      <c r="HT87" s="322"/>
      <c r="HU87" s="322"/>
      <c r="HV87" s="322"/>
      <c r="HW87" s="322"/>
      <c r="HX87" s="322"/>
      <c r="HY87" s="322"/>
      <c r="HZ87" s="322"/>
      <c r="IA87" s="322"/>
      <c r="IB87" s="322"/>
      <c r="IC87" s="322"/>
      <c r="ID87" s="322"/>
      <c r="IE87" s="322"/>
      <c r="IF87" s="322"/>
      <c r="IG87" s="322"/>
      <c r="IH87" s="322"/>
      <c r="II87" s="322"/>
      <c r="IJ87" s="322"/>
      <c r="IK87" s="322"/>
      <c r="IL87" s="322"/>
      <c r="IM87" s="322"/>
      <c r="IN87" s="322"/>
      <c r="IO87" s="322"/>
      <c r="IP87" s="322"/>
      <c r="IQ87" s="322"/>
      <c r="IR87" s="322"/>
      <c r="IS87" s="322"/>
      <c r="IT87" s="322"/>
      <c r="IU87" s="322"/>
      <c r="IV87" s="322"/>
      <c r="IW87" s="322"/>
      <c r="IX87" s="322"/>
      <c r="IY87" s="322"/>
      <c r="IZ87" s="322"/>
      <c r="JA87" s="322"/>
      <c r="JB87" s="322"/>
      <c r="JC87" s="322"/>
      <c r="JD87" s="322"/>
      <c r="JE87" s="322"/>
      <c r="JF87" s="322"/>
      <c r="JG87" s="322"/>
      <c r="JH87" s="322"/>
      <c r="JI87" s="322"/>
      <c r="JJ87" s="322"/>
      <c r="JK87" s="322"/>
      <c r="JL87" s="322"/>
      <c r="JM87" s="322"/>
      <c r="JN87" s="322"/>
      <c r="JO87" s="322"/>
      <c r="JP87" s="322"/>
      <c r="JQ87" s="322"/>
      <c r="JR87" s="322"/>
      <c r="JS87" s="322"/>
      <c r="JT87" s="322"/>
      <c r="JU87" s="322"/>
      <c r="JV87" s="322"/>
      <c r="JW87" s="322"/>
      <c r="JX87" s="322"/>
      <c r="JY87" s="322"/>
      <c r="JZ87" s="322"/>
      <c r="KA87" s="322"/>
      <c r="KB87" s="322"/>
      <c r="KC87" s="322"/>
      <c r="KD87" s="322"/>
      <c r="KE87" s="322"/>
      <c r="KF87" s="322"/>
      <c r="KG87" s="322"/>
      <c r="KH87" s="322"/>
      <c r="KI87" s="322"/>
      <c r="KJ87" s="322"/>
      <c r="KK87" s="322"/>
      <c r="KL87" s="322"/>
      <c r="KM87" s="322"/>
      <c r="KN87" s="322"/>
      <c r="KO87" s="322"/>
      <c r="KP87" s="322"/>
      <c r="KQ87" s="322"/>
      <c r="KR87" s="322"/>
      <c r="KS87" s="322"/>
      <c r="KT87" s="322"/>
      <c r="KU87" s="322"/>
      <c r="KV87" s="322"/>
      <c r="KW87" s="322"/>
      <c r="KX87" s="322"/>
      <c r="KY87" s="322"/>
      <c r="KZ87" s="322"/>
      <c r="LA87" s="322"/>
      <c r="LB87" s="322"/>
      <c r="LC87" s="322"/>
      <c r="LD87" s="322"/>
      <c r="LE87" s="322"/>
      <c r="LF87" s="322"/>
      <c r="LG87" s="322"/>
      <c r="LH87" s="322"/>
      <c r="LI87" s="322"/>
      <c r="LJ87" s="322"/>
      <c r="LK87" s="322"/>
      <c r="LL87" s="322"/>
      <c r="LM87" s="322"/>
      <c r="LN87" s="322"/>
      <c r="LO87" s="322"/>
      <c r="LP87" s="322"/>
      <c r="LQ87" s="322"/>
      <c r="LR87" s="322"/>
      <c r="LS87" s="322"/>
      <c r="LT87" s="322"/>
      <c r="LU87" s="322"/>
      <c r="LV87" s="322"/>
      <c r="LW87" s="322"/>
      <c r="LX87" s="322"/>
      <c r="LY87" s="322"/>
      <c r="LZ87" s="322"/>
      <c r="MA87" s="322"/>
      <c r="MB87" s="322"/>
      <c r="MC87" s="322"/>
      <c r="MD87" s="322"/>
      <c r="ME87" s="322"/>
      <c r="MF87" s="322"/>
      <c r="MG87" s="322"/>
      <c r="MH87" s="322"/>
      <c r="MI87" s="322"/>
      <c r="MJ87" s="322"/>
      <c r="MK87" s="322"/>
      <c r="ML87" s="322"/>
      <c r="MM87" s="322"/>
      <c r="MN87" s="322"/>
      <c r="MO87" s="322"/>
      <c r="MP87" s="322"/>
      <c r="MQ87" s="322"/>
      <c r="MR87" s="322"/>
      <c r="MS87" s="322"/>
      <c r="MT87" s="322"/>
      <c r="MU87" s="322"/>
      <c r="MV87" s="322"/>
      <c r="MW87" s="322"/>
      <c r="MX87" s="322"/>
      <c r="MY87" s="322"/>
      <c r="MZ87" s="322"/>
      <c r="NA87" s="322"/>
      <c r="NB87" s="322"/>
      <c r="NC87" s="322"/>
      <c r="ND87" s="322"/>
      <c r="NE87" s="322"/>
      <c r="NF87" s="322"/>
      <c r="NG87" s="322"/>
      <c r="NH87" s="322"/>
      <c r="NI87" s="322"/>
      <c r="NJ87" s="322"/>
      <c r="NK87" s="322"/>
      <c r="NL87" s="322"/>
      <c r="NM87" s="322"/>
      <c r="NN87" s="322"/>
      <c r="NO87" s="322"/>
      <c r="NP87" s="322"/>
      <c r="NQ87" s="322"/>
      <c r="NR87" s="322"/>
      <c r="NS87" s="322"/>
      <c r="NT87" s="322"/>
      <c r="NU87" s="322"/>
      <c r="NV87" s="322"/>
      <c r="NW87" s="322"/>
      <c r="NX87" s="322"/>
      <c r="NY87" s="322"/>
      <c r="NZ87" s="322"/>
      <c r="OA87" s="322"/>
      <c r="OB87" s="322"/>
      <c r="OC87" s="322"/>
      <c r="OD87" s="322"/>
      <c r="OE87" s="322"/>
      <c r="OF87" s="322"/>
      <c r="OG87" s="322"/>
      <c r="OH87" s="322"/>
      <c r="OI87" s="322"/>
      <c r="OJ87" s="322"/>
      <c r="OK87" s="322"/>
      <c r="OL87" s="322"/>
      <c r="OM87" s="322"/>
      <c r="ON87" s="322"/>
      <c r="OO87" s="322"/>
      <c r="OP87" s="322"/>
      <c r="OQ87" s="322"/>
      <c r="OR87" s="322"/>
      <c r="OS87" s="322"/>
      <c r="OT87" s="322"/>
      <c r="OU87" s="322"/>
      <c r="OV87" s="322"/>
      <c r="OW87" s="322"/>
      <c r="OX87" s="322"/>
      <c r="OY87" s="322"/>
      <c r="OZ87" s="322"/>
      <c r="PA87" s="322"/>
      <c r="PB87" s="322"/>
      <c r="PC87" s="322"/>
      <c r="PD87" s="322"/>
      <c r="PE87" s="322"/>
      <c r="PF87" s="322"/>
      <c r="PG87" s="322"/>
      <c r="PH87" s="322"/>
      <c r="PI87" s="322"/>
      <c r="PJ87" s="322"/>
      <c r="PK87" s="322"/>
      <c r="PL87" s="322"/>
      <c r="PM87" s="322"/>
      <c r="PN87" s="322"/>
      <c r="PO87" s="322"/>
      <c r="PP87" s="322"/>
      <c r="PQ87" s="322"/>
      <c r="PR87" s="322"/>
      <c r="PS87" s="322"/>
      <c r="PT87" s="322"/>
      <c r="PU87" s="322"/>
      <c r="PV87" s="322"/>
      <c r="PW87" s="322"/>
      <c r="PX87" s="322"/>
      <c r="PY87" s="322"/>
      <c r="PZ87" s="322"/>
      <c r="QA87" s="322"/>
      <c r="QB87" s="322"/>
      <c r="QC87" s="322"/>
      <c r="QD87" s="322"/>
      <c r="QE87" s="322"/>
      <c r="QF87" s="322"/>
      <c r="QG87" s="322"/>
      <c r="QH87" s="322"/>
      <c r="QI87" s="322"/>
      <c r="QJ87" s="322"/>
      <c r="QK87" s="322"/>
      <c r="QL87" s="322"/>
      <c r="QM87" s="322"/>
      <c r="QN87" s="322"/>
      <c r="QO87" s="322"/>
      <c r="QP87" s="322"/>
      <c r="QQ87" s="322"/>
      <c r="QR87" s="322"/>
      <c r="QS87" s="322"/>
      <c r="QT87" s="322"/>
      <c r="QU87" s="322"/>
      <c r="QV87" s="322"/>
      <c r="QW87" s="322"/>
      <c r="QX87" s="322"/>
      <c r="QY87" s="322"/>
      <c r="QZ87" s="322"/>
      <c r="RA87" s="322"/>
      <c r="RB87" s="322"/>
      <c r="RC87" s="322"/>
      <c r="RD87" s="322"/>
      <c r="RE87" s="322"/>
      <c r="RF87" s="322"/>
      <c r="RG87" s="322"/>
      <c r="RH87" s="322"/>
      <c r="RI87" s="322"/>
      <c r="RJ87" s="322"/>
      <c r="RK87" s="322"/>
      <c r="RL87" s="322"/>
      <c r="RM87" s="322"/>
      <c r="RN87" s="322"/>
      <c r="RO87" s="322"/>
      <c r="RP87" s="322"/>
      <c r="RQ87" s="322"/>
      <c r="RR87" s="322"/>
      <c r="RS87" s="322"/>
      <c r="RT87" s="322"/>
      <c r="RU87" s="322"/>
      <c r="RV87" s="322"/>
      <c r="RW87" s="322"/>
      <c r="RX87" s="322"/>
      <c r="RY87" s="322"/>
      <c r="RZ87" s="322"/>
      <c r="SA87" s="322"/>
      <c r="SB87" s="322"/>
      <c r="SC87" s="322"/>
      <c r="SD87" s="322"/>
      <c r="SE87" s="322"/>
      <c r="SF87" s="322"/>
      <c r="SG87" s="322"/>
      <c r="SH87" s="322"/>
      <c r="SI87" s="322"/>
      <c r="SJ87" s="322"/>
      <c r="SK87" s="322"/>
      <c r="SL87" s="322"/>
      <c r="SM87" s="322"/>
      <c r="SN87" s="322"/>
      <c r="SO87" s="322"/>
      <c r="SP87" s="322"/>
      <c r="SQ87" s="322"/>
      <c r="SR87" s="322"/>
      <c r="SS87" s="322"/>
      <c r="ST87" s="322"/>
      <c r="SU87" s="322"/>
      <c r="SV87" s="322"/>
      <c r="SW87" s="322"/>
      <c r="SX87" s="322"/>
      <c r="SY87" s="322"/>
      <c r="SZ87" s="322"/>
      <c r="TA87" s="322"/>
      <c r="TB87" s="322"/>
      <c r="TC87" s="322"/>
    </row>
    <row r="88" spans="1:523" s="283" customFormat="1" ht="15.75">
      <c r="A88" s="330"/>
      <c r="B88" s="331"/>
      <c r="C88" s="327"/>
      <c r="D88" s="292"/>
      <c r="E88" s="325"/>
      <c r="F88" s="277"/>
      <c r="G88" s="277"/>
      <c r="H88" s="292"/>
      <c r="I88" s="292"/>
      <c r="J88" s="326"/>
      <c r="K88" s="328"/>
      <c r="L88" s="378">
        <v>0</v>
      </c>
      <c r="M88" s="2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 s="322"/>
      <c r="FT88" s="322"/>
      <c r="FU88" s="322"/>
      <c r="FV88" s="322"/>
      <c r="FW88" s="322"/>
      <c r="FX88" s="322"/>
      <c r="FY88" s="322"/>
      <c r="FZ88" s="322"/>
      <c r="GA88" s="322"/>
      <c r="GB88" s="322"/>
      <c r="GC88" s="322"/>
      <c r="GD88" s="322"/>
      <c r="GE88" s="322"/>
      <c r="GF88" s="322"/>
      <c r="GG88" s="322"/>
      <c r="GH88" s="322"/>
      <c r="GI88" s="322"/>
      <c r="GJ88" s="322"/>
      <c r="GK88" s="322"/>
      <c r="GL88" s="322"/>
      <c r="GM88" s="322"/>
      <c r="GN88" s="322"/>
      <c r="GO88" s="322"/>
      <c r="GP88" s="322"/>
      <c r="GQ88" s="322"/>
      <c r="GR88" s="322"/>
      <c r="GS88" s="322"/>
      <c r="GT88" s="322"/>
      <c r="GU88" s="322"/>
      <c r="GV88" s="322"/>
      <c r="GW88" s="322"/>
      <c r="GX88" s="322"/>
      <c r="GY88" s="322"/>
      <c r="GZ88" s="322"/>
      <c r="HA88" s="322"/>
      <c r="HB88" s="322"/>
      <c r="HC88" s="322"/>
      <c r="HD88" s="322"/>
      <c r="HE88" s="322"/>
      <c r="HF88" s="322"/>
      <c r="HG88" s="322"/>
      <c r="HH88" s="322"/>
      <c r="HI88" s="322"/>
      <c r="HJ88" s="322"/>
      <c r="HK88" s="322"/>
      <c r="HL88" s="322"/>
      <c r="HM88" s="322"/>
      <c r="HN88" s="322"/>
      <c r="HO88" s="322"/>
      <c r="HP88" s="322"/>
      <c r="HQ88" s="322"/>
      <c r="HR88" s="322"/>
      <c r="HS88" s="322"/>
      <c r="HT88" s="322"/>
      <c r="HU88" s="322"/>
      <c r="HV88" s="322"/>
      <c r="HW88" s="322"/>
      <c r="HX88" s="322"/>
      <c r="HY88" s="322"/>
      <c r="HZ88" s="322"/>
      <c r="IA88" s="322"/>
      <c r="IB88" s="322"/>
      <c r="IC88" s="322"/>
      <c r="ID88" s="322"/>
      <c r="IE88" s="322"/>
      <c r="IF88" s="322"/>
      <c r="IG88" s="322"/>
      <c r="IH88" s="322"/>
      <c r="II88" s="322"/>
      <c r="IJ88" s="322"/>
      <c r="IK88" s="322"/>
      <c r="IL88" s="322"/>
      <c r="IM88" s="322"/>
      <c r="IN88" s="322"/>
      <c r="IO88" s="322"/>
      <c r="IP88" s="322"/>
      <c r="IQ88" s="322"/>
      <c r="IR88" s="322"/>
      <c r="IS88" s="322"/>
      <c r="IT88" s="322"/>
      <c r="IU88" s="322"/>
      <c r="IV88" s="322"/>
      <c r="IW88" s="322"/>
      <c r="IX88" s="322"/>
      <c r="IY88" s="322"/>
      <c r="IZ88" s="322"/>
      <c r="JA88" s="322"/>
      <c r="JB88" s="322"/>
      <c r="JC88" s="322"/>
      <c r="JD88" s="322"/>
      <c r="JE88" s="322"/>
      <c r="JF88" s="322"/>
      <c r="JG88" s="322"/>
      <c r="JH88" s="322"/>
      <c r="JI88" s="322"/>
      <c r="JJ88" s="322"/>
      <c r="JK88" s="322"/>
      <c r="JL88" s="322"/>
      <c r="JM88" s="322"/>
      <c r="JN88" s="322"/>
      <c r="JO88" s="322"/>
      <c r="JP88" s="322"/>
      <c r="JQ88" s="322"/>
      <c r="JR88" s="322"/>
      <c r="JS88" s="322"/>
      <c r="JT88" s="322"/>
      <c r="JU88" s="322"/>
      <c r="JV88" s="322"/>
      <c r="JW88" s="322"/>
      <c r="JX88" s="322"/>
      <c r="JY88" s="322"/>
      <c r="JZ88" s="322"/>
      <c r="KA88" s="322"/>
      <c r="KB88" s="322"/>
      <c r="KC88" s="322"/>
      <c r="KD88" s="322"/>
      <c r="KE88" s="322"/>
      <c r="KF88" s="322"/>
      <c r="KG88" s="322"/>
      <c r="KH88" s="322"/>
      <c r="KI88" s="322"/>
      <c r="KJ88" s="322"/>
      <c r="KK88" s="322"/>
      <c r="KL88" s="322"/>
      <c r="KM88" s="322"/>
      <c r="KN88" s="322"/>
      <c r="KO88" s="322"/>
      <c r="KP88" s="322"/>
      <c r="KQ88" s="322"/>
      <c r="KR88" s="322"/>
      <c r="KS88" s="322"/>
      <c r="KT88" s="322"/>
      <c r="KU88" s="322"/>
      <c r="KV88" s="322"/>
      <c r="KW88" s="322"/>
      <c r="KX88" s="322"/>
      <c r="KY88" s="322"/>
      <c r="KZ88" s="322"/>
      <c r="LA88" s="322"/>
      <c r="LB88" s="322"/>
      <c r="LC88" s="322"/>
      <c r="LD88" s="322"/>
      <c r="LE88" s="322"/>
      <c r="LF88" s="322"/>
      <c r="LG88" s="322"/>
      <c r="LH88" s="322"/>
      <c r="LI88" s="322"/>
      <c r="LJ88" s="322"/>
      <c r="LK88" s="322"/>
      <c r="LL88" s="322"/>
      <c r="LM88" s="322"/>
      <c r="LN88" s="322"/>
      <c r="LO88" s="322"/>
      <c r="LP88" s="322"/>
      <c r="LQ88" s="322"/>
      <c r="LR88" s="322"/>
      <c r="LS88" s="322"/>
      <c r="LT88" s="322"/>
      <c r="LU88" s="322"/>
      <c r="LV88" s="322"/>
      <c r="LW88" s="322"/>
      <c r="LX88" s="322"/>
      <c r="LY88" s="322"/>
      <c r="LZ88" s="322"/>
      <c r="MA88" s="322"/>
      <c r="MB88" s="322"/>
      <c r="MC88" s="322"/>
      <c r="MD88" s="322"/>
      <c r="ME88" s="322"/>
      <c r="MF88" s="322"/>
      <c r="MG88" s="322"/>
      <c r="MH88" s="322"/>
      <c r="MI88" s="322"/>
      <c r="MJ88" s="322"/>
      <c r="MK88" s="322"/>
      <c r="ML88" s="322"/>
      <c r="MM88" s="322"/>
      <c r="MN88" s="322"/>
      <c r="MO88" s="322"/>
      <c r="MP88" s="322"/>
      <c r="MQ88" s="322"/>
      <c r="MR88" s="322"/>
      <c r="MS88" s="322"/>
      <c r="MT88" s="322"/>
      <c r="MU88" s="322"/>
      <c r="MV88" s="322"/>
      <c r="MW88" s="322"/>
      <c r="MX88" s="322"/>
      <c r="MY88" s="322"/>
      <c r="MZ88" s="322"/>
      <c r="NA88" s="322"/>
      <c r="NB88" s="322"/>
      <c r="NC88" s="322"/>
      <c r="ND88" s="322"/>
      <c r="NE88" s="322"/>
      <c r="NF88" s="322"/>
      <c r="NG88" s="322"/>
      <c r="NH88" s="322"/>
      <c r="NI88" s="322"/>
      <c r="NJ88" s="322"/>
      <c r="NK88" s="322"/>
      <c r="NL88" s="322"/>
      <c r="NM88" s="322"/>
      <c r="NN88" s="322"/>
      <c r="NO88" s="322"/>
      <c r="NP88" s="322"/>
      <c r="NQ88" s="322"/>
      <c r="NR88" s="322"/>
      <c r="NS88" s="322"/>
      <c r="NT88" s="322"/>
      <c r="NU88" s="322"/>
      <c r="NV88" s="322"/>
      <c r="NW88" s="322"/>
      <c r="NX88" s="322"/>
      <c r="NY88" s="322"/>
      <c r="NZ88" s="322"/>
      <c r="OA88" s="322"/>
      <c r="OB88" s="322"/>
      <c r="OC88" s="322"/>
      <c r="OD88" s="322"/>
      <c r="OE88" s="322"/>
      <c r="OF88" s="322"/>
      <c r="OG88" s="322"/>
      <c r="OH88" s="322"/>
      <c r="OI88" s="322"/>
      <c r="OJ88" s="322"/>
      <c r="OK88" s="322"/>
      <c r="OL88" s="322"/>
      <c r="OM88" s="322"/>
      <c r="ON88" s="322"/>
      <c r="OO88" s="322"/>
      <c r="OP88" s="322"/>
      <c r="OQ88" s="322"/>
      <c r="OR88" s="322"/>
      <c r="OS88" s="322"/>
      <c r="OT88" s="322"/>
      <c r="OU88" s="322"/>
      <c r="OV88" s="322"/>
      <c r="OW88" s="322"/>
      <c r="OX88" s="322"/>
      <c r="OY88" s="322"/>
      <c r="OZ88" s="322"/>
      <c r="PA88" s="322"/>
      <c r="PB88" s="322"/>
      <c r="PC88" s="322"/>
      <c r="PD88" s="322"/>
      <c r="PE88" s="322"/>
      <c r="PF88" s="322"/>
      <c r="PG88" s="322"/>
      <c r="PH88" s="322"/>
      <c r="PI88" s="322"/>
      <c r="PJ88" s="322"/>
      <c r="PK88" s="322"/>
      <c r="PL88" s="322"/>
      <c r="PM88" s="322"/>
      <c r="PN88" s="322"/>
      <c r="PO88" s="322"/>
      <c r="PP88" s="322"/>
      <c r="PQ88" s="322"/>
      <c r="PR88" s="322"/>
      <c r="PS88" s="322"/>
      <c r="PT88" s="322"/>
      <c r="PU88" s="322"/>
      <c r="PV88" s="322"/>
      <c r="PW88" s="322"/>
      <c r="PX88" s="322"/>
      <c r="PY88" s="322"/>
      <c r="PZ88" s="322"/>
      <c r="QA88" s="322"/>
      <c r="QB88" s="322"/>
      <c r="QC88" s="322"/>
      <c r="QD88" s="322"/>
      <c r="QE88" s="322"/>
      <c r="QF88" s="322"/>
      <c r="QG88" s="322"/>
      <c r="QH88" s="322"/>
      <c r="QI88" s="322"/>
      <c r="QJ88" s="322"/>
      <c r="QK88" s="322"/>
      <c r="QL88" s="322"/>
      <c r="QM88" s="322"/>
      <c r="QN88" s="322"/>
      <c r="QO88" s="322"/>
      <c r="QP88" s="322"/>
      <c r="QQ88" s="322"/>
      <c r="QR88" s="322"/>
      <c r="QS88" s="322"/>
      <c r="QT88" s="322"/>
      <c r="QU88" s="322"/>
      <c r="QV88" s="322"/>
      <c r="QW88" s="322"/>
      <c r="QX88" s="322"/>
      <c r="QY88" s="322"/>
      <c r="QZ88" s="322"/>
      <c r="RA88" s="322"/>
      <c r="RB88" s="322"/>
      <c r="RC88" s="322"/>
      <c r="RD88" s="322"/>
      <c r="RE88" s="322"/>
      <c r="RF88" s="322"/>
      <c r="RG88" s="322"/>
      <c r="RH88" s="322"/>
      <c r="RI88" s="322"/>
      <c r="RJ88" s="322"/>
      <c r="RK88" s="322"/>
      <c r="RL88" s="322"/>
      <c r="RM88" s="322"/>
      <c r="RN88" s="322"/>
      <c r="RO88" s="322"/>
      <c r="RP88" s="322"/>
      <c r="RQ88" s="322"/>
      <c r="RR88" s="322"/>
      <c r="RS88" s="322"/>
      <c r="RT88" s="322"/>
      <c r="RU88" s="322"/>
      <c r="RV88" s="322"/>
      <c r="RW88" s="322"/>
      <c r="RX88" s="322"/>
      <c r="RY88" s="322"/>
      <c r="RZ88" s="322"/>
      <c r="SA88" s="322"/>
      <c r="SB88" s="322"/>
      <c r="SC88" s="322"/>
      <c r="SD88" s="322"/>
      <c r="SE88" s="322"/>
      <c r="SF88" s="322"/>
      <c r="SG88" s="322"/>
      <c r="SH88" s="322"/>
      <c r="SI88" s="322"/>
      <c r="SJ88" s="322"/>
      <c r="SK88" s="322"/>
      <c r="SL88" s="322"/>
      <c r="SM88" s="322"/>
      <c r="SN88" s="322"/>
      <c r="SO88" s="322"/>
      <c r="SP88" s="322"/>
      <c r="SQ88" s="322"/>
      <c r="SR88" s="322"/>
      <c r="SS88" s="322"/>
      <c r="ST88" s="322"/>
      <c r="SU88" s="322"/>
      <c r="SV88" s="322"/>
      <c r="SW88" s="322"/>
      <c r="SX88" s="322"/>
      <c r="SY88" s="322"/>
      <c r="SZ88" s="322"/>
      <c r="TA88" s="322"/>
      <c r="TB88" s="322"/>
      <c r="TC88" s="322"/>
    </row>
    <row r="89" spans="1:523" s="283" customFormat="1" ht="15.75">
      <c r="A89" s="330"/>
      <c r="B89" s="331"/>
      <c r="C89" s="327"/>
      <c r="D89" s="292"/>
      <c r="E89" s="325"/>
      <c r="F89" s="277"/>
      <c r="G89" s="277"/>
      <c r="H89" s="292"/>
      <c r="I89" s="292"/>
      <c r="J89" s="326"/>
      <c r="K89" s="328"/>
      <c r="L89" s="378">
        <v>0</v>
      </c>
      <c r="M89" s="2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 s="322"/>
      <c r="FT89" s="322"/>
      <c r="FU89" s="322"/>
      <c r="FV89" s="322"/>
      <c r="FW89" s="322"/>
      <c r="FX89" s="322"/>
      <c r="FY89" s="322"/>
      <c r="FZ89" s="322"/>
      <c r="GA89" s="322"/>
      <c r="GB89" s="322"/>
      <c r="GC89" s="322"/>
      <c r="GD89" s="322"/>
      <c r="GE89" s="322"/>
      <c r="GF89" s="322"/>
      <c r="GG89" s="322"/>
      <c r="GH89" s="322"/>
      <c r="GI89" s="322"/>
      <c r="GJ89" s="322"/>
      <c r="GK89" s="322"/>
      <c r="GL89" s="322"/>
      <c r="GM89" s="322"/>
      <c r="GN89" s="322"/>
      <c r="GO89" s="322"/>
      <c r="GP89" s="322"/>
      <c r="GQ89" s="322"/>
      <c r="GR89" s="322"/>
      <c r="GS89" s="322"/>
      <c r="GT89" s="322"/>
      <c r="GU89" s="322"/>
      <c r="GV89" s="322"/>
      <c r="GW89" s="322"/>
      <c r="GX89" s="322"/>
      <c r="GY89" s="322"/>
      <c r="GZ89" s="322"/>
      <c r="HA89" s="322"/>
      <c r="HB89" s="322"/>
      <c r="HC89" s="322"/>
      <c r="HD89" s="322"/>
      <c r="HE89" s="322"/>
      <c r="HF89" s="322"/>
      <c r="HG89" s="322"/>
      <c r="HH89" s="322"/>
      <c r="HI89" s="322"/>
      <c r="HJ89" s="322"/>
      <c r="HK89" s="322"/>
      <c r="HL89" s="322"/>
      <c r="HM89" s="322"/>
      <c r="HN89" s="322"/>
      <c r="HO89" s="322"/>
      <c r="HP89" s="322"/>
      <c r="HQ89" s="322"/>
      <c r="HR89" s="322"/>
      <c r="HS89" s="322"/>
      <c r="HT89" s="322"/>
      <c r="HU89" s="322"/>
      <c r="HV89" s="322"/>
      <c r="HW89" s="322"/>
      <c r="HX89" s="322"/>
      <c r="HY89" s="322"/>
      <c r="HZ89" s="322"/>
      <c r="IA89" s="322"/>
      <c r="IB89" s="322"/>
      <c r="IC89" s="322"/>
      <c r="ID89" s="322"/>
      <c r="IE89" s="322"/>
      <c r="IF89" s="322"/>
      <c r="IG89" s="322"/>
      <c r="IH89" s="322"/>
      <c r="II89" s="322"/>
      <c r="IJ89" s="322"/>
      <c r="IK89" s="322"/>
      <c r="IL89" s="322"/>
      <c r="IM89" s="322"/>
      <c r="IN89" s="322"/>
      <c r="IO89" s="322"/>
      <c r="IP89" s="322"/>
      <c r="IQ89" s="322"/>
      <c r="IR89" s="322"/>
      <c r="IS89" s="322"/>
      <c r="IT89" s="322"/>
      <c r="IU89" s="322"/>
      <c r="IV89" s="322"/>
      <c r="IW89" s="322"/>
      <c r="IX89" s="322"/>
      <c r="IY89" s="322"/>
      <c r="IZ89" s="322"/>
      <c r="JA89" s="322"/>
      <c r="JB89" s="322"/>
      <c r="JC89" s="322"/>
      <c r="JD89" s="322"/>
      <c r="JE89" s="322"/>
      <c r="JF89" s="322"/>
      <c r="JG89" s="322"/>
      <c r="JH89" s="322"/>
      <c r="JI89" s="322"/>
      <c r="JJ89" s="322"/>
      <c r="JK89" s="322"/>
      <c r="JL89" s="322"/>
      <c r="JM89" s="322"/>
      <c r="JN89" s="322"/>
      <c r="JO89" s="322"/>
      <c r="JP89" s="322"/>
      <c r="JQ89" s="322"/>
      <c r="JR89" s="322"/>
      <c r="JS89" s="322"/>
      <c r="JT89" s="322"/>
      <c r="JU89" s="322"/>
      <c r="JV89" s="322"/>
      <c r="JW89" s="322"/>
      <c r="JX89" s="322"/>
      <c r="JY89" s="322"/>
      <c r="JZ89" s="322"/>
      <c r="KA89" s="322"/>
      <c r="KB89" s="322"/>
      <c r="KC89" s="322"/>
      <c r="KD89" s="322"/>
      <c r="KE89" s="322"/>
      <c r="KF89" s="322"/>
      <c r="KG89" s="322"/>
      <c r="KH89" s="322"/>
      <c r="KI89" s="322"/>
      <c r="KJ89" s="322"/>
      <c r="KK89" s="322"/>
      <c r="KL89" s="322"/>
      <c r="KM89" s="322"/>
      <c r="KN89" s="322"/>
      <c r="KO89" s="322"/>
      <c r="KP89" s="322"/>
      <c r="KQ89" s="322"/>
      <c r="KR89" s="322"/>
      <c r="KS89" s="322"/>
      <c r="KT89" s="322"/>
      <c r="KU89" s="322"/>
      <c r="KV89" s="322"/>
      <c r="KW89" s="322"/>
      <c r="KX89" s="322"/>
      <c r="KY89" s="322"/>
      <c r="KZ89" s="322"/>
      <c r="LA89" s="322"/>
      <c r="LB89" s="322"/>
      <c r="LC89" s="322"/>
      <c r="LD89" s="322"/>
      <c r="LE89" s="322"/>
      <c r="LF89" s="322"/>
      <c r="LG89" s="322"/>
      <c r="LH89" s="322"/>
      <c r="LI89" s="322"/>
      <c r="LJ89" s="322"/>
      <c r="LK89" s="322"/>
      <c r="LL89" s="322"/>
      <c r="LM89" s="322"/>
      <c r="LN89" s="322"/>
      <c r="LO89" s="322"/>
      <c r="LP89" s="322"/>
      <c r="LQ89" s="322"/>
      <c r="LR89" s="322"/>
      <c r="LS89" s="322"/>
      <c r="LT89" s="322"/>
      <c r="LU89" s="322"/>
      <c r="LV89" s="322"/>
      <c r="LW89" s="322"/>
      <c r="LX89" s="322"/>
      <c r="LY89" s="322"/>
      <c r="LZ89" s="322"/>
      <c r="MA89" s="322"/>
      <c r="MB89" s="322"/>
      <c r="MC89" s="322"/>
      <c r="MD89" s="322"/>
      <c r="ME89" s="322"/>
      <c r="MF89" s="322"/>
      <c r="MG89" s="322"/>
      <c r="MH89" s="322"/>
      <c r="MI89" s="322"/>
      <c r="MJ89" s="322"/>
      <c r="MK89" s="322"/>
      <c r="ML89" s="322"/>
      <c r="MM89" s="322"/>
      <c r="MN89" s="322"/>
      <c r="MO89" s="322"/>
      <c r="MP89" s="322"/>
      <c r="MQ89" s="322"/>
      <c r="MR89" s="322"/>
      <c r="MS89" s="322"/>
      <c r="MT89" s="322"/>
      <c r="MU89" s="322"/>
      <c r="MV89" s="322"/>
      <c r="MW89" s="322"/>
      <c r="MX89" s="322"/>
      <c r="MY89" s="322"/>
      <c r="MZ89" s="322"/>
      <c r="NA89" s="322"/>
      <c r="NB89" s="322"/>
      <c r="NC89" s="322"/>
      <c r="ND89" s="322"/>
      <c r="NE89" s="322"/>
      <c r="NF89" s="322"/>
      <c r="NG89" s="322"/>
      <c r="NH89" s="322"/>
      <c r="NI89" s="322"/>
      <c r="NJ89" s="322"/>
      <c r="NK89" s="322"/>
      <c r="NL89" s="322"/>
      <c r="NM89" s="322"/>
      <c r="NN89" s="322"/>
      <c r="NO89" s="322"/>
      <c r="NP89" s="322"/>
      <c r="NQ89" s="322"/>
      <c r="NR89" s="322"/>
      <c r="NS89" s="322"/>
      <c r="NT89" s="322"/>
      <c r="NU89" s="322"/>
      <c r="NV89" s="322"/>
      <c r="NW89" s="322"/>
      <c r="NX89" s="322"/>
      <c r="NY89" s="322"/>
      <c r="NZ89" s="322"/>
      <c r="OA89" s="322"/>
      <c r="OB89" s="322"/>
      <c r="OC89" s="322"/>
      <c r="OD89" s="322"/>
      <c r="OE89" s="322"/>
      <c r="OF89" s="322"/>
      <c r="OG89" s="322"/>
      <c r="OH89" s="322"/>
      <c r="OI89" s="322"/>
      <c r="OJ89" s="322"/>
      <c r="OK89" s="322"/>
      <c r="OL89" s="322"/>
      <c r="OM89" s="322"/>
      <c r="ON89" s="322"/>
      <c r="OO89" s="322"/>
      <c r="OP89" s="322"/>
      <c r="OQ89" s="322"/>
      <c r="OR89" s="322"/>
      <c r="OS89" s="322"/>
      <c r="OT89" s="322"/>
      <c r="OU89" s="322"/>
      <c r="OV89" s="322"/>
      <c r="OW89" s="322"/>
      <c r="OX89" s="322"/>
      <c r="OY89" s="322"/>
      <c r="OZ89" s="322"/>
      <c r="PA89" s="322"/>
      <c r="PB89" s="322"/>
      <c r="PC89" s="322"/>
      <c r="PD89" s="322"/>
      <c r="PE89" s="322"/>
      <c r="PF89" s="322"/>
      <c r="PG89" s="322"/>
      <c r="PH89" s="322"/>
      <c r="PI89" s="322"/>
      <c r="PJ89" s="322"/>
      <c r="PK89" s="322"/>
      <c r="PL89" s="322"/>
      <c r="PM89" s="322"/>
      <c r="PN89" s="322"/>
      <c r="PO89" s="322"/>
      <c r="PP89" s="322"/>
      <c r="PQ89" s="322"/>
      <c r="PR89" s="322"/>
      <c r="PS89" s="322"/>
      <c r="PT89" s="322"/>
      <c r="PU89" s="322"/>
      <c r="PV89" s="322"/>
      <c r="PW89" s="322"/>
      <c r="PX89" s="322"/>
      <c r="PY89" s="322"/>
      <c r="PZ89" s="322"/>
      <c r="QA89" s="322"/>
      <c r="QB89" s="322"/>
      <c r="QC89" s="322"/>
      <c r="QD89" s="322"/>
      <c r="QE89" s="322"/>
      <c r="QF89" s="322"/>
      <c r="QG89" s="322"/>
      <c r="QH89" s="322"/>
      <c r="QI89" s="322"/>
      <c r="QJ89" s="322"/>
      <c r="QK89" s="322"/>
      <c r="QL89" s="322"/>
      <c r="QM89" s="322"/>
      <c r="QN89" s="322"/>
      <c r="QO89" s="322"/>
      <c r="QP89" s="322"/>
      <c r="QQ89" s="322"/>
      <c r="QR89" s="322"/>
      <c r="QS89" s="322"/>
      <c r="QT89" s="322"/>
      <c r="QU89" s="322"/>
      <c r="QV89" s="322"/>
      <c r="QW89" s="322"/>
      <c r="QX89" s="322"/>
      <c r="QY89" s="322"/>
      <c r="QZ89" s="322"/>
      <c r="RA89" s="322"/>
      <c r="RB89" s="322"/>
      <c r="RC89" s="322"/>
      <c r="RD89" s="322"/>
      <c r="RE89" s="322"/>
      <c r="RF89" s="322"/>
      <c r="RG89" s="322"/>
      <c r="RH89" s="322"/>
      <c r="RI89" s="322"/>
      <c r="RJ89" s="322"/>
      <c r="RK89" s="322"/>
      <c r="RL89" s="322"/>
      <c r="RM89" s="322"/>
      <c r="RN89" s="322"/>
      <c r="RO89" s="322"/>
      <c r="RP89" s="322"/>
      <c r="RQ89" s="322"/>
      <c r="RR89" s="322"/>
      <c r="RS89" s="322"/>
      <c r="RT89" s="322"/>
      <c r="RU89" s="322"/>
      <c r="RV89" s="322"/>
      <c r="RW89" s="322"/>
      <c r="RX89" s="322"/>
      <c r="RY89" s="322"/>
      <c r="RZ89" s="322"/>
      <c r="SA89" s="322"/>
      <c r="SB89" s="322"/>
      <c r="SC89" s="322"/>
      <c r="SD89" s="322"/>
      <c r="SE89" s="322"/>
      <c r="SF89" s="322"/>
      <c r="SG89" s="322"/>
      <c r="SH89" s="322"/>
      <c r="SI89" s="322"/>
      <c r="SJ89" s="322"/>
      <c r="SK89" s="322"/>
      <c r="SL89" s="322"/>
      <c r="SM89" s="322"/>
      <c r="SN89" s="322"/>
      <c r="SO89" s="322"/>
      <c r="SP89" s="322"/>
      <c r="SQ89" s="322"/>
      <c r="SR89" s="322"/>
      <c r="SS89" s="322"/>
      <c r="ST89" s="322"/>
      <c r="SU89" s="322"/>
      <c r="SV89" s="322"/>
      <c r="SW89" s="322"/>
      <c r="SX89" s="322"/>
      <c r="SY89" s="322"/>
      <c r="SZ89" s="322"/>
      <c r="TA89" s="322"/>
      <c r="TB89" s="322"/>
      <c r="TC89" s="322"/>
    </row>
    <row r="90" spans="1:523" s="283" customFormat="1" ht="15.75">
      <c r="A90" s="330"/>
      <c r="B90" s="331"/>
      <c r="C90" s="327"/>
      <c r="D90" s="292"/>
      <c r="E90" s="325"/>
      <c r="F90" s="277"/>
      <c r="G90" s="277"/>
      <c r="H90" s="292"/>
      <c r="I90" s="292"/>
      <c r="J90" s="326"/>
      <c r="K90" s="328"/>
      <c r="L90" s="378">
        <v>0</v>
      </c>
      <c r="M90" s="2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 s="322"/>
      <c r="FT90" s="322"/>
      <c r="FU90" s="322"/>
      <c r="FV90" s="322"/>
      <c r="FW90" s="322"/>
      <c r="FX90" s="322"/>
      <c r="FY90" s="322"/>
      <c r="FZ90" s="322"/>
      <c r="GA90" s="322"/>
      <c r="GB90" s="322"/>
      <c r="GC90" s="322"/>
      <c r="GD90" s="322"/>
      <c r="GE90" s="322"/>
      <c r="GF90" s="322"/>
      <c r="GG90" s="322"/>
      <c r="GH90" s="322"/>
      <c r="GI90" s="322"/>
      <c r="GJ90" s="322"/>
      <c r="GK90" s="322"/>
      <c r="GL90" s="322"/>
      <c r="GM90" s="322"/>
      <c r="GN90" s="322"/>
      <c r="GO90" s="322"/>
      <c r="GP90" s="322"/>
      <c r="GQ90" s="322"/>
      <c r="GR90" s="322"/>
      <c r="GS90" s="322"/>
      <c r="GT90" s="322"/>
      <c r="GU90" s="322"/>
      <c r="GV90" s="322"/>
      <c r="GW90" s="322"/>
      <c r="GX90" s="322"/>
      <c r="GY90" s="322"/>
      <c r="GZ90" s="322"/>
      <c r="HA90" s="322"/>
      <c r="HB90" s="322"/>
      <c r="HC90" s="322"/>
      <c r="HD90" s="322"/>
      <c r="HE90" s="322"/>
      <c r="HF90" s="322"/>
      <c r="HG90" s="322"/>
      <c r="HH90" s="322"/>
      <c r="HI90" s="322"/>
      <c r="HJ90" s="322"/>
      <c r="HK90" s="322"/>
      <c r="HL90" s="322"/>
      <c r="HM90" s="322"/>
      <c r="HN90" s="322"/>
      <c r="HO90" s="322"/>
      <c r="HP90" s="322"/>
      <c r="HQ90" s="322"/>
      <c r="HR90" s="322"/>
      <c r="HS90" s="322"/>
      <c r="HT90" s="322"/>
      <c r="HU90" s="322"/>
      <c r="HV90" s="322"/>
      <c r="HW90" s="322"/>
      <c r="HX90" s="322"/>
      <c r="HY90" s="322"/>
      <c r="HZ90" s="322"/>
      <c r="IA90" s="322"/>
      <c r="IB90" s="322"/>
      <c r="IC90" s="322"/>
      <c r="ID90" s="322"/>
      <c r="IE90" s="322"/>
      <c r="IF90" s="322"/>
      <c r="IG90" s="322"/>
      <c r="IH90" s="322"/>
      <c r="II90" s="322"/>
      <c r="IJ90" s="322"/>
      <c r="IK90" s="322"/>
      <c r="IL90" s="322"/>
      <c r="IM90" s="322"/>
      <c r="IN90" s="322"/>
      <c r="IO90" s="322"/>
      <c r="IP90" s="322"/>
      <c r="IQ90" s="322"/>
      <c r="IR90" s="322"/>
      <c r="IS90" s="322"/>
      <c r="IT90" s="322"/>
      <c r="IU90" s="322"/>
      <c r="IV90" s="322"/>
      <c r="IW90" s="322"/>
      <c r="IX90" s="322"/>
      <c r="IY90" s="322"/>
      <c r="IZ90" s="322"/>
      <c r="JA90" s="322"/>
      <c r="JB90" s="322"/>
      <c r="JC90" s="322"/>
      <c r="JD90" s="322"/>
      <c r="JE90" s="322"/>
      <c r="JF90" s="322"/>
      <c r="JG90" s="322"/>
      <c r="JH90" s="322"/>
      <c r="JI90" s="322"/>
      <c r="JJ90" s="322"/>
      <c r="JK90" s="322"/>
      <c r="JL90" s="322"/>
      <c r="JM90" s="322"/>
      <c r="JN90" s="322"/>
      <c r="JO90" s="322"/>
      <c r="JP90" s="322"/>
      <c r="JQ90" s="322"/>
      <c r="JR90" s="322"/>
      <c r="JS90" s="322"/>
      <c r="JT90" s="322"/>
      <c r="JU90" s="322"/>
      <c r="JV90" s="322"/>
      <c r="JW90" s="322"/>
      <c r="JX90" s="322"/>
      <c r="JY90" s="322"/>
      <c r="JZ90" s="322"/>
      <c r="KA90" s="322"/>
      <c r="KB90" s="322"/>
      <c r="KC90" s="322"/>
      <c r="KD90" s="322"/>
      <c r="KE90" s="322"/>
      <c r="KF90" s="322"/>
      <c r="KG90" s="322"/>
      <c r="KH90" s="322"/>
      <c r="KI90" s="322"/>
      <c r="KJ90" s="322"/>
      <c r="KK90" s="322"/>
      <c r="KL90" s="322"/>
      <c r="KM90" s="322"/>
      <c r="KN90" s="322"/>
      <c r="KO90" s="322"/>
      <c r="KP90" s="322"/>
      <c r="KQ90" s="322"/>
      <c r="KR90" s="322"/>
      <c r="KS90" s="322"/>
      <c r="KT90" s="322"/>
      <c r="KU90" s="322"/>
      <c r="KV90" s="322"/>
      <c r="KW90" s="322"/>
      <c r="KX90" s="322"/>
      <c r="KY90" s="322"/>
      <c r="KZ90" s="322"/>
      <c r="LA90" s="322"/>
      <c r="LB90" s="322"/>
      <c r="LC90" s="322"/>
      <c r="LD90" s="322"/>
      <c r="LE90" s="322"/>
      <c r="LF90" s="322"/>
      <c r="LG90" s="322"/>
      <c r="LH90" s="322"/>
      <c r="LI90" s="322"/>
      <c r="LJ90" s="322"/>
      <c r="LK90" s="322"/>
      <c r="LL90" s="322"/>
      <c r="LM90" s="322"/>
      <c r="LN90" s="322"/>
      <c r="LO90" s="322"/>
      <c r="LP90" s="322"/>
      <c r="LQ90" s="322"/>
      <c r="LR90" s="322"/>
      <c r="LS90" s="322"/>
      <c r="LT90" s="322"/>
      <c r="LU90" s="322"/>
      <c r="LV90" s="322"/>
      <c r="LW90" s="322"/>
      <c r="LX90" s="322"/>
      <c r="LY90" s="322"/>
      <c r="LZ90" s="322"/>
      <c r="MA90" s="322"/>
      <c r="MB90" s="322"/>
      <c r="MC90" s="322"/>
      <c r="MD90" s="322"/>
      <c r="ME90" s="322"/>
      <c r="MF90" s="322"/>
      <c r="MG90" s="322"/>
      <c r="MH90" s="322"/>
      <c r="MI90" s="322"/>
      <c r="MJ90" s="322"/>
      <c r="MK90" s="322"/>
      <c r="ML90" s="322"/>
      <c r="MM90" s="322"/>
      <c r="MN90" s="322"/>
      <c r="MO90" s="322"/>
      <c r="MP90" s="322"/>
      <c r="MQ90" s="322"/>
      <c r="MR90" s="322"/>
      <c r="MS90" s="322"/>
      <c r="MT90" s="322"/>
      <c r="MU90" s="322"/>
      <c r="MV90" s="322"/>
      <c r="MW90" s="322"/>
      <c r="MX90" s="322"/>
      <c r="MY90" s="322"/>
      <c r="MZ90" s="322"/>
      <c r="NA90" s="322"/>
      <c r="NB90" s="322"/>
      <c r="NC90" s="322"/>
      <c r="ND90" s="322"/>
      <c r="NE90" s="322"/>
      <c r="NF90" s="322"/>
      <c r="NG90" s="322"/>
      <c r="NH90" s="322"/>
      <c r="NI90" s="322"/>
      <c r="NJ90" s="322"/>
      <c r="NK90" s="322"/>
      <c r="NL90" s="322"/>
      <c r="NM90" s="322"/>
      <c r="NN90" s="322"/>
      <c r="NO90" s="322"/>
      <c r="NP90" s="322"/>
      <c r="NQ90" s="322"/>
      <c r="NR90" s="322"/>
      <c r="NS90" s="322"/>
      <c r="NT90" s="322"/>
      <c r="NU90" s="322"/>
      <c r="NV90" s="322"/>
      <c r="NW90" s="322"/>
      <c r="NX90" s="322"/>
      <c r="NY90" s="322"/>
      <c r="NZ90" s="322"/>
      <c r="OA90" s="322"/>
      <c r="OB90" s="322"/>
      <c r="OC90" s="322"/>
      <c r="OD90" s="322"/>
      <c r="OE90" s="322"/>
      <c r="OF90" s="322"/>
      <c r="OG90" s="322"/>
      <c r="OH90" s="322"/>
      <c r="OI90" s="322"/>
      <c r="OJ90" s="322"/>
      <c r="OK90" s="322"/>
      <c r="OL90" s="322"/>
      <c r="OM90" s="322"/>
      <c r="ON90" s="322"/>
      <c r="OO90" s="322"/>
      <c r="OP90" s="322"/>
      <c r="OQ90" s="322"/>
      <c r="OR90" s="322"/>
      <c r="OS90" s="322"/>
      <c r="OT90" s="322"/>
      <c r="OU90" s="322"/>
      <c r="OV90" s="322"/>
      <c r="OW90" s="322"/>
      <c r="OX90" s="322"/>
      <c r="OY90" s="322"/>
      <c r="OZ90" s="322"/>
      <c r="PA90" s="322"/>
      <c r="PB90" s="322"/>
      <c r="PC90" s="322"/>
      <c r="PD90" s="322"/>
      <c r="PE90" s="322"/>
      <c r="PF90" s="322"/>
      <c r="PG90" s="322"/>
      <c r="PH90" s="322"/>
      <c r="PI90" s="322"/>
      <c r="PJ90" s="322"/>
      <c r="PK90" s="322"/>
      <c r="PL90" s="322"/>
      <c r="PM90" s="322"/>
      <c r="PN90" s="322"/>
      <c r="PO90" s="322"/>
      <c r="PP90" s="322"/>
      <c r="PQ90" s="322"/>
      <c r="PR90" s="322"/>
      <c r="PS90" s="322"/>
      <c r="PT90" s="322"/>
      <c r="PU90" s="322"/>
      <c r="PV90" s="322"/>
      <c r="PW90" s="322"/>
      <c r="PX90" s="322"/>
      <c r="PY90" s="322"/>
      <c r="PZ90" s="322"/>
      <c r="QA90" s="322"/>
      <c r="QB90" s="322"/>
      <c r="QC90" s="322"/>
      <c r="QD90" s="322"/>
      <c r="QE90" s="322"/>
      <c r="QF90" s="322"/>
      <c r="QG90" s="322"/>
      <c r="QH90" s="322"/>
      <c r="QI90" s="322"/>
      <c r="QJ90" s="322"/>
      <c r="QK90" s="322"/>
      <c r="QL90" s="322"/>
      <c r="QM90" s="322"/>
      <c r="QN90" s="322"/>
      <c r="QO90" s="322"/>
      <c r="QP90" s="322"/>
      <c r="QQ90" s="322"/>
      <c r="QR90" s="322"/>
      <c r="QS90" s="322"/>
      <c r="QT90" s="322"/>
      <c r="QU90" s="322"/>
      <c r="QV90" s="322"/>
      <c r="QW90" s="322"/>
      <c r="QX90" s="322"/>
      <c r="QY90" s="322"/>
      <c r="QZ90" s="322"/>
      <c r="RA90" s="322"/>
      <c r="RB90" s="322"/>
      <c r="RC90" s="322"/>
      <c r="RD90" s="322"/>
      <c r="RE90" s="322"/>
      <c r="RF90" s="322"/>
      <c r="RG90" s="322"/>
      <c r="RH90" s="322"/>
      <c r="RI90" s="322"/>
      <c r="RJ90" s="322"/>
      <c r="RK90" s="322"/>
      <c r="RL90" s="322"/>
      <c r="RM90" s="322"/>
      <c r="RN90" s="322"/>
      <c r="RO90" s="322"/>
      <c r="RP90" s="322"/>
      <c r="RQ90" s="322"/>
      <c r="RR90" s="322"/>
      <c r="RS90" s="322"/>
      <c r="RT90" s="322"/>
      <c r="RU90" s="322"/>
      <c r="RV90" s="322"/>
      <c r="RW90" s="322"/>
      <c r="RX90" s="322"/>
      <c r="RY90" s="322"/>
      <c r="RZ90" s="322"/>
      <c r="SA90" s="322"/>
      <c r="SB90" s="322"/>
      <c r="SC90" s="322"/>
      <c r="SD90" s="322"/>
      <c r="SE90" s="322"/>
      <c r="SF90" s="322"/>
      <c r="SG90" s="322"/>
      <c r="SH90" s="322"/>
      <c r="SI90" s="322"/>
      <c r="SJ90" s="322"/>
      <c r="SK90" s="322"/>
      <c r="SL90" s="322"/>
      <c r="SM90" s="322"/>
      <c r="SN90" s="322"/>
      <c r="SO90" s="322"/>
      <c r="SP90" s="322"/>
      <c r="SQ90" s="322"/>
      <c r="SR90" s="322"/>
      <c r="SS90" s="322"/>
      <c r="ST90" s="322"/>
      <c r="SU90" s="322"/>
      <c r="SV90" s="322"/>
      <c r="SW90" s="322"/>
      <c r="SX90" s="322"/>
      <c r="SY90" s="322"/>
      <c r="SZ90" s="322"/>
      <c r="TA90" s="322"/>
      <c r="TB90" s="322"/>
      <c r="TC90" s="322"/>
    </row>
    <row r="91" spans="1:523" s="283" customFormat="1" ht="15.75">
      <c r="A91" s="330"/>
      <c r="B91" s="331"/>
      <c r="C91" s="327"/>
      <c r="D91" s="332"/>
      <c r="E91" s="333"/>
      <c r="F91" s="333"/>
      <c r="G91" s="333"/>
      <c r="H91" s="276"/>
      <c r="I91" s="292"/>
      <c r="J91" s="326"/>
      <c r="K91" s="329"/>
      <c r="L91" s="378">
        <v>0</v>
      </c>
      <c r="M91" s="2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 s="322"/>
      <c r="FT91" s="322"/>
      <c r="FU91" s="322"/>
      <c r="FV91" s="322"/>
      <c r="FW91" s="322"/>
      <c r="FX91" s="322"/>
      <c r="FY91" s="322"/>
      <c r="FZ91" s="322"/>
      <c r="GA91" s="322"/>
      <c r="GB91" s="322"/>
      <c r="GC91" s="322"/>
      <c r="GD91" s="322"/>
      <c r="GE91" s="322"/>
      <c r="GF91" s="322"/>
      <c r="GG91" s="322"/>
      <c r="GH91" s="322"/>
      <c r="GI91" s="322"/>
      <c r="GJ91" s="322"/>
      <c r="GK91" s="322"/>
      <c r="GL91" s="322"/>
      <c r="GM91" s="322"/>
      <c r="GN91" s="322"/>
      <c r="GO91" s="322"/>
      <c r="GP91" s="322"/>
      <c r="GQ91" s="322"/>
      <c r="GR91" s="322"/>
      <c r="GS91" s="322"/>
      <c r="GT91" s="322"/>
      <c r="GU91" s="322"/>
      <c r="GV91" s="322"/>
      <c r="GW91" s="322"/>
      <c r="GX91" s="322"/>
      <c r="GY91" s="322"/>
      <c r="GZ91" s="322"/>
      <c r="HA91" s="322"/>
      <c r="HB91" s="322"/>
      <c r="HC91" s="322"/>
      <c r="HD91" s="322"/>
      <c r="HE91" s="322"/>
      <c r="HF91" s="322"/>
      <c r="HG91" s="322"/>
      <c r="HH91" s="322"/>
      <c r="HI91" s="322"/>
      <c r="HJ91" s="322"/>
      <c r="HK91" s="322"/>
      <c r="HL91" s="322"/>
      <c r="HM91" s="322"/>
      <c r="HN91" s="322"/>
      <c r="HO91" s="322"/>
      <c r="HP91" s="322"/>
      <c r="HQ91" s="322"/>
      <c r="HR91" s="322"/>
      <c r="HS91" s="322"/>
      <c r="HT91" s="322"/>
      <c r="HU91" s="322"/>
      <c r="HV91" s="322"/>
      <c r="HW91" s="322"/>
      <c r="HX91" s="322"/>
      <c r="HY91" s="322"/>
      <c r="HZ91" s="322"/>
      <c r="IA91" s="322"/>
      <c r="IB91" s="322"/>
      <c r="IC91" s="322"/>
      <c r="ID91" s="322"/>
      <c r="IE91" s="322"/>
      <c r="IF91" s="322"/>
      <c r="IG91" s="322"/>
      <c r="IH91" s="322"/>
      <c r="II91" s="322"/>
      <c r="IJ91" s="322"/>
      <c r="IK91" s="322"/>
      <c r="IL91" s="322"/>
      <c r="IM91" s="322"/>
      <c r="IN91" s="322"/>
      <c r="IO91" s="322"/>
      <c r="IP91" s="322"/>
      <c r="IQ91" s="322"/>
      <c r="IR91" s="322"/>
      <c r="IS91" s="322"/>
      <c r="IT91" s="322"/>
      <c r="IU91" s="322"/>
      <c r="IV91" s="322"/>
      <c r="IW91" s="322"/>
      <c r="IX91" s="322"/>
      <c r="IY91" s="322"/>
      <c r="IZ91" s="322"/>
      <c r="JA91" s="322"/>
      <c r="JB91" s="322"/>
      <c r="JC91" s="322"/>
      <c r="JD91" s="322"/>
      <c r="JE91" s="322"/>
      <c r="JF91" s="322"/>
      <c r="JG91" s="322"/>
      <c r="JH91" s="322"/>
      <c r="JI91" s="322"/>
      <c r="JJ91" s="322"/>
      <c r="JK91" s="322"/>
      <c r="JL91" s="322"/>
      <c r="JM91" s="322"/>
      <c r="JN91" s="322"/>
      <c r="JO91" s="322"/>
      <c r="JP91" s="322"/>
      <c r="JQ91" s="322"/>
      <c r="JR91" s="322"/>
      <c r="JS91" s="322"/>
      <c r="JT91" s="322"/>
      <c r="JU91" s="322"/>
      <c r="JV91" s="322"/>
      <c r="JW91" s="322"/>
      <c r="JX91" s="322"/>
      <c r="JY91" s="322"/>
      <c r="JZ91" s="322"/>
      <c r="KA91" s="322"/>
      <c r="KB91" s="322"/>
      <c r="KC91" s="322"/>
      <c r="KD91" s="322"/>
      <c r="KE91" s="322"/>
      <c r="KF91" s="322"/>
      <c r="KG91" s="322"/>
      <c r="KH91" s="322"/>
      <c r="KI91" s="322"/>
      <c r="KJ91" s="322"/>
      <c r="KK91" s="322"/>
      <c r="KL91" s="322"/>
      <c r="KM91" s="322"/>
      <c r="KN91" s="322"/>
      <c r="KO91" s="322"/>
      <c r="KP91" s="322"/>
      <c r="KQ91" s="322"/>
      <c r="KR91" s="322"/>
      <c r="KS91" s="322"/>
      <c r="KT91" s="322"/>
      <c r="KU91" s="322"/>
      <c r="KV91" s="322"/>
      <c r="KW91" s="322"/>
      <c r="KX91" s="322"/>
      <c r="KY91" s="322"/>
      <c r="KZ91" s="322"/>
      <c r="LA91" s="322"/>
      <c r="LB91" s="322"/>
      <c r="LC91" s="322"/>
      <c r="LD91" s="322"/>
      <c r="LE91" s="322"/>
      <c r="LF91" s="322"/>
      <c r="LG91" s="322"/>
      <c r="LH91" s="322"/>
      <c r="LI91" s="322"/>
      <c r="LJ91" s="322"/>
      <c r="LK91" s="322"/>
      <c r="LL91" s="322"/>
      <c r="LM91" s="322"/>
      <c r="LN91" s="322"/>
      <c r="LO91" s="322"/>
      <c r="LP91" s="322"/>
      <c r="LQ91" s="322"/>
      <c r="LR91" s="322"/>
      <c r="LS91" s="322"/>
      <c r="LT91" s="322"/>
      <c r="LU91" s="322"/>
      <c r="LV91" s="322"/>
      <c r="LW91" s="322"/>
      <c r="LX91" s="322"/>
      <c r="LY91" s="322"/>
      <c r="LZ91" s="322"/>
      <c r="MA91" s="322"/>
      <c r="MB91" s="322"/>
      <c r="MC91" s="322"/>
      <c r="MD91" s="322"/>
      <c r="ME91" s="322"/>
      <c r="MF91" s="322"/>
      <c r="MG91" s="322"/>
      <c r="MH91" s="322"/>
      <c r="MI91" s="322"/>
      <c r="MJ91" s="322"/>
      <c r="MK91" s="322"/>
      <c r="ML91" s="322"/>
      <c r="MM91" s="322"/>
      <c r="MN91" s="322"/>
      <c r="MO91" s="322"/>
      <c r="MP91" s="322"/>
      <c r="MQ91" s="322"/>
      <c r="MR91" s="322"/>
      <c r="MS91" s="322"/>
      <c r="MT91" s="322"/>
      <c r="MU91" s="322"/>
      <c r="MV91" s="322"/>
      <c r="MW91" s="322"/>
      <c r="MX91" s="322"/>
      <c r="MY91" s="322"/>
      <c r="MZ91" s="322"/>
      <c r="NA91" s="322"/>
      <c r="NB91" s="322"/>
      <c r="NC91" s="322"/>
      <c r="ND91" s="322"/>
      <c r="NE91" s="322"/>
      <c r="NF91" s="322"/>
      <c r="NG91" s="322"/>
      <c r="NH91" s="322"/>
      <c r="NI91" s="322"/>
      <c r="NJ91" s="322"/>
      <c r="NK91" s="322"/>
      <c r="NL91" s="322"/>
      <c r="NM91" s="322"/>
      <c r="NN91" s="322"/>
      <c r="NO91" s="322"/>
      <c r="NP91" s="322"/>
      <c r="NQ91" s="322"/>
      <c r="NR91" s="322"/>
      <c r="NS91" s="322"/>
      <c r="NT91" s="322"/>
      <c r="NU91" s="322"/>
      <c r="NV91" s="322"/>
      <c r="NW91" s="322"/>
      <c r="NX91" s="322"/>
      <c r="NY91" s="322"/>
      <c r="NZ91" s="322"/>
      <c r="OA91" s="322"/>
      <c r="OB91" s="322"/>
      <c r="OC91" s="322"/>
      <c r="OD91" s="322"/>
      <c r="OE91" s="322"/>
      <c r="OF91" s="322"/>
      <c r="OG91" s="322"/>
      <c r="OH91" s="322"/>
      <c r="OI91" s="322"/>
      <c r="OJ91" s="322"/>
      <c r="OK91" s="322"/>
      <c r="OL91" s="322"/>
      <c r="OM91" s="322"/>
      <c r="ON91" s="322"/>
      <c r="OO91" s="322"/>
      <c r="OP91" s="322"/>
      <c r="OQ91" s="322"/>
      <c r="OR91" s="322"/>
      <c r="OS91" s="322"/>
      <c r="OT91" s="322"/>
      <c r="OU91" s="322"/>
      <c r="OV91" s="322"/>
      <c r="OW91" s="322"/>
      <c r="OX91" s="322"/>
      <c r="OY91" s="322"/>
      <c r="OZ91" s="322"/>
      <c r="PA91" s="322"/>
      <c r="PB91" s="322"/>
      <c r="PC91" s="322"/>
      <c r="PD91" s="322"/>
      <c r="PE91" s="322"/>
      <c r="PF91" s="322"/>
      <c r="PG91" s="322"/>
      <c r="PH91" s="322"/>
      <c r="PI91" s="322"/>
      <c r="PJ91" s="322"/>
      <c r="PK91" s="322"/>
      <c r="PL91" s="322"/>
      <c r="PM91" s="322"/>
      <c r="PN91" s="322"/>
      <c r="PO91" s="322"/>
      <c r="PP91" s="322"/>
      <c r="PQ91" s="322"/>
      <c r="PR91" s="322"/>
      <c r="PS91" s="322"/>
      <c r="PT91" s="322"/>
      <c r="PU91" s="322"/>
      <c r="PV91" s="322"/>
      <c r="PW91" s="322"/>
      <c r="PX91" s="322"/>
      <c r="PY91" s="322"/>
      <c r="PZ91" s="322"/>
      <c r="QA91" s="322"/>
      <c r="QB91" s="322"/>
      <c r="QC91" s="322"/>
      <c r="QD91" s="322"/>
      <c r="QE91" s="322"/>
      <c r="QF91" s="322"/>
      <c r="QG91" s="322"/>
      <c r="QH91" s="322"/>
      <c r="QI91" s="322"/>
      <c r="QJ91" s="322"/>
      <c r="QK91" s="322"/>
      <c r="QL91" s="322"/>
      <c r="QM91" s="322"/>
      <c r="QN91" s="322"/>
      <c r="QO91" s="322"/>
      <c r="QP91" s="322"/>
      <c r="QQ91" s="322"/>
      <c r="QR91" s="322"/>
      <c r="QS91" s="322"/>
      <c r="QT91" s="322"/>
      <c r="QU91" s="322"/>
      <c r="QV91" s="322"/>
      <c r="QW91" s="322"/>
      <c r="QX91" s="322"/>
      <c r="QY91" s="322"/>
      <c r="QZ91" s="322"/>
      <c r="RA91" s="322"/>
      <c r="RB91" s="322"/>
      <c r="RC91" s="322"/>
      <c r="RD91" s="322"/>
      <c r="RE91" s="322"/>
      <c r="RF91" s="322"/>
      <c r="RG91" s="322"/>
      <c r="RH91" s="322"/>
      <c r="RI91" s="322"/>
      <c r="RJ91" s="322"/>
      <c r="RK91" s="322"/>
      <c r="RL91" s="322"/>
      <c r="RM91" s="322"/>
      <c r="RN91" s="322"/>
      <c r="RO91" s="322"/>
      <c r="RP91" s="322"/>
      <c r="RQ91" s="322"/>
      <c r="RR91" s="322"/>
      <c r="RS91" s="322"/>
      <c r="RT91" s="322"/>
      <c r="RU91" s="322"/>
      <c r="RV91" s="322"/>
      <c r="RW91" s="322"/>
      <c r="RX91" s="322"/>
      <c r="RY91" s="322"/>
      <c r="RZ91" s="322"/>
      <c r="SA91" s="322"/>
      <c r="SB91" s="322"/>
      <c r="SC91" s="322"/>
      <c r="SD91" s="322"/>
      <c r="SE91" s="322"/>
      <c r="SF91" s="322"/>
      <c r="SG91" s="322"/>
      <c r="SH91" s="322"/>
      <c r="SI91" s="322"/>
      <c r="SJ91" s="322"/>
      <c r="SK91" s="322"/>
      <c r="SL91" s="322"/>
      <c r="SM91" s="322"/>
      <c r="SN91" s="322"/>
      <c r="SO91" s="322"/>
      <c r="SP91" s="322"/>
      <c r="SQ91" s="322"/>
      <c r="SR91" s="322"/>
      <c r="SS91" s="322"/>
      <c r="ST91" s="322"/>
      <c r="SU91" s="322"/>
      <c r="SV91" s="322"/>
      <c r="SW91" s="322"/>
      <c r="SX91" s="322"/>
      <c r="SY91" s="322"/>
      <c r="SZ91" s="322"/>
      <c r="TA91" s="322"/>
      <c r="TB91" s="322"/>
      <c r="TC91" s="322"/>
    </row>
    <row r="92" spans="1:523" s="283" customFormat="1" ht="15.75">
      <c r="A92" s="330"/>
      <c r="B92" s="331"/>
      <c r="C92" s="332"/>
      <c r="D92" s="332"/>
      <c r="E92" s="333"/>
      <c r="F92" s="333"/>
      <c r="G92" s="333"/>
      <c r="H92" s="276"/>
      <c r="I92" s="292"/>
      <c r="J92" s="326"/>
      <c r="K92" s="329"/>
      <c r="L92" s="378">
        <v>0</v>
      </c>
      <c r="M92" s="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 s="322"/>
      <c r="HC92" s="322"/>
      <c r="HD92" s="322"/>
      <c r="HE92" s="322"/>
      <c r="HF92" s="322"/>
      <c r="HG92" s="322"/>
      <c r="HH92" s="322"/>
      <c r="HI92" s="322"/>
      <c r="HJ92" s="322"/>
      <c r="HK92" s="322"/>
      <c r="HL92" s="322"/>
      <c r="HM92" s="322"/>
      <c r="HN92" s="322"/>
      <c r="HO92" s="322"/>
      <c r="HP92" s="322"/>
      <c r="HQ92" s="322"/>
      <c r="HR92" s="322"/>
      <c r="HS92" s="322"/>
      <c r="HT92" s="322"/>
      <c r="HU92" s="322"/>
      <c r="HV92" s="322"/>
      <c r="HW92" s="322"/>
      <c r="HX92" s="322"/>
      <c r="HY92" s="322"/>
      <c r="HZ92" s="322"/>
      <c r="IA92" s="322"/>
      <c r="IB92" s="322"/>
      <c r="IC92" s="322"/>
      <c r="ID92" s="322"/>
      <c r="IE92" s="322"/>
      <c r="IF92" s="322"/>
      <c r="IG92" s="322"/>
      <c r="IH92" s="322"/>
      <c r="II92" s="322"/>
      <c r="IJ92" s="322"/>
      <c r="IK92" s="322"/>
      <c r="IL92" s="322"/>
      <c r="IM92" s="322"/>
      <c r="IN92" s="322"/>
      <c r="IO92" s="322"/>
      <c r="IP92" s="322"/>
      <c r="IQ92" s="322"/>
      <c r="IR92" s="322"/>
      <c r="IS92" s="322"/>
      <c r="IT92" s="322"/>
      <c r="IU92" s="322"/>
      <c r="IV92" s="322"/>
      <c r="IW92" s="322"/>
      <c r="IX92" s="322"/>
      <c r="IY92" s="322"/>
      <c r="IZ92" s="322"/>
      <c r="JA92" s="322"/>
      <c r="JB92" s="322"/>
      <c r="JC92" s="322"/>
      <c r="JD92" s="322"/>
      <c r="JE92" s="322"/>
      <c r="JF92" s="322"/>
      <c r="JG92" s="322"/>
      <c r="JH92" s="322"/>
      <c r="JI92" s="322"/>
      <c r="JJ92" s="322"/>
      <c r="JK92" s="322"/>
      <c r="JL92" s="322"/>
      <c r="JM92" s="322"/>
      <c r="JN92" s="322"/>
      <c r="JO92" s="322"/>
      <c r="JP92" s="322"/>
      <c r="JQ92" s="322"/>
      <c r="JR92" s="322"/>
      <c r="JS92" s="322"/>
      <c r="JT92" s="322"/>
      <c r="JU92" s="322"/>
      <c r="JV92" s="322"/>
      <c r="JW92" s="322"/>
      <c r="JX92" s="322"/>
      <c r="JY92" s="322"/>
      <c r="JZ92" s="322"/>
      <c r="KA92" s="322"/>
      <c r="KB92" s="322"/>
      <c r="KC92" s="322"/>
      <c r="KD92" s="322"/>
      <c r="KE92" s="322"/>
      <c r="KF92" s="322"/>
      <c r="KG92" s="322"/>
      <c r="KH92" s="322"/>
      <c r="KI92" s="322"/>
      <c r="KJ92" s="322"/>
      <c r="KK92" s="322"/>
      <c r="KL92" s="322"/>
      <c r="KM92" s="322"/>
      <c r="KN92" s="322"/>
      <c r="KO92" s="322"/>
      <c r="KP92" s="322"/>
      <c r="KQ92" s="322"/>
      <c r="KR92" s="322"/>
      <c r="KS92" s="322"/>
      <c r="KT92" s="322"/>
      <c r="KU92" s="322"/>
      <c r="KV92" s="322"/>
      <c r="KW92" s="322"/>
      <c r="KX92" s="322"/>
      <c r="KY92" s="322"/>
      <c r="KZ92" s="322"/>
      <c r="LA92" s="322"/>
      <c r="LB92" s="322"/>
      <c r="LC92" s="322"/>
      <c r="LD92" s="322"/>
      <c r="LE92" s="322"/>
      <c r="LF92" s="322"/>
      <c r="LG92" s="322"/>
      <c r="LH92" s="322"/>
      <c r="LI92" s="322"/>
      <c r="LJ92" s="322"/>
      <c r="LK92" s="322"/>
      <c r="LL92" s="322"/>
      <c r="LM92" s="322"/>
      <c r="LN92" s="322"/>
      <c r="LO92" s="322"/>
      <c r="LP92" s="322"/>
      <c r="LQ92" s="322"/>
      <c r="LR92" s="322"/>
      <c r="LS92" s="322"/>
      <c r="LT92" s="322"/>
      <c r="LU92" s="322"/>
      <c r="LV92" s="322"/>
      <c r="LW92" s="322"/>
      <c r="LX92" s="322"/>
      <c r="LY92" s="322"/>
      <c r="LZ92" s="322"/>
      <c r="MA92" s="322"/>
      <c r="MB92" s="322"/>
      <c r="MC92" s="322"/>
      <c r="MD92" s="322"/>
      <c r="ME92" s="322"/>
      <c r="MF92" s="322"/>
      <c r="MG92" s="322"/>
      <c r="MH92" s="322"/>
      <c r="MI92" s="322"/>
      <c r="MJ92" s="322"/>
      <c r="MK92" s="322"/>
      <c r="ML92" s="322"/>
      <c r="MM92" s="322"/>
      <c r="MN92" s="322"/>
      <c r="MO92" s="322"/>
      <c r="MP92" s="322"/>
      <c r="MQ92" s="322"/>
      <c r="MR92" s="322"/>
      <c r="MS92" s="322"/>
      <c r="MT92" s="322"/>
      <c r="MU92" s="322"/>
      <c r="MV92" s="322"/>
      <c r="MW92" s="322"/>
      <c r="MX92" s="322"/>
      <c r="MY92" s="322"/>
      <c r="MZ92" s="322"/>
      <c r="NA92" s="322"/>
      <c r="NB92" s="322"/>
      <c r="NC92" s="322"/>
      <c r="ND92" s="322"/>
      <c r="NE92" s="322"/>
      <c r="NF92" s="322"/>
      <c r="NG92" s="322"/>
      <c r="NH92" s="322"/>
      <c r="NI92" s="322"/>
      <c r="NJ92" s="322"/>
      <c r="NK92" s="322"/>
      <c r="NL92" s="322"/>
      <c r="NM92" s="322"/>
      <c r="NN92" s="322"/>
      <c r="NO92" s="322"/>
      <c r="NP92" s="322"/>
      <c r="NQ92" s="322"/>
      <c r="NR92" s="322"/>
      <c r="NS92" s="322"/>
      <c r="NT92" s="322"/>
      <c r="NU92" s="322"/>
      <c r="NV92" s="322"/>
      <c r="NW92" s="322"/>
      <c r="NX92" s="322"/>
      <c r="NY92" s="322"/>
      <c r="NZ92" s="322"/>
      <c r="OA92" s="322"/>
      <c r="OB92" s="322"/>
      <c r="OC92" s="322"/>
      <c r="OD92" s="322"/>
      <c r="OE92" s="322"/>
      <c r="OF92" s="322"/>
      <c r="OG92" s="322"/>
      <c r="OH92" s="322"/>
      <c r="OI92" s="322"/>
      <c r="OJ92" s="322"/>
      <c r="OK92" s="322"/>
      <c r="OL92" s="322"/>
      <c r="OM92" s="322"/>
      <c r="ON92" s="322"/>
      <c r="OO92" s="322"/>
      <c r="OP92" s="322"/>
      <c r="OQ92" s="322"/>
      <c r="OR92" s="322"/>
      <c r="OS92" s="322"/>
      <c r="OT92" s="322"/>
      <c r="OU92" s="322"/>
      <c r="OV92" s="322"/>
      <c r="OW92" s="322"/>
      <c r="OX92" s="322"/>
      <c r="OY92" s="322"/>
      <c r="OZ92" s="322"/>
      <c r="PA92" s="322"/>
      <c r="PB92" s="322"/>
      <c r="PC92" s="322"/>
      <c r="PD92" s="322"/>
      <c r="PE92" s="322"/>
      <c r="PF92" s="322"/>
      <c r="PG92" s="322"/>
      <c r="PH92" s="322"/>
      <c r="PI92" s="322"/>
      <c r="PJ92" s="322"/>
      <c r="PK92" s="322"/>
      <c r="PL92" s="322"/>
      <c r="PM92" s="322"/>
      <c r="PN92" s="322"/>
      <c r="PO92" s="322"/>
      <c r="PP92" s="322"/>
      <c r="PQ92" s="322"/>
      <c r="PR92" s="322"/>
      <c r="PS92" s="322"/>
      <c r="PT92" s="322"/>
      <c r="PU92" s="322"/>
      <c r="PV92" s="322"/>
      <c r="PW92" s="322"/>
      <c r="PX92" s="322"/>
      <c r="PY92" s="322"/>
      <c r="PZ92" s="322"/>
      <c r="QA92" s="322"/>
      <c r="QB92" s="322"/>
      <c r="QC92" s="322"/>
      <c r="QD92" s="322"/>
      <c r="QE92" s="322"/>
      <c r="QF92" s="322"/>
      <c r="QG92" s="322"/>
      <c r="QH92" s="322"/>
      <c r="QI92" s="322"/>
      <c r="QJ92" s="322"/>
      <c r="QK92" s="322"/>
      <c r="QL92" s="322"/>
      <c r="QM92" s="322"/>
      <c r="QN92" s="322"/>
      <c r="QO92" s="322"/>
      <c r="QP92" s="322"/>
      <c r="QQ92" s="322"/>
      <c r="QR92" s="322"/>
      <c r="QS92" s="322"/>
      <c r="QT92" s="322"/>
      <c r="QU92" s="322"/>
      <c r="QV92" s="322"/>
      <c r="QW92" s="322"/>
      <c r="QX92" s="322"/>
      <c r="QY92" s="322"/>
      <c r="QZ92" s="322"/>
      <c r="RA92" s="322"/>
      <c r="RB92" s="322"/>
      <c r="RC92" s="322"/>
      <c r="RD92" s="322"/>
      <c r="RE92" s="322"/>
      <c r="RF92" s="322"/>
      <c r="RG92" s="322"/>
      <c r="RH92" s="322"/>
      <c r="RI92" s="322"/>
      <c r="RJ92" s="322"/>
      <c r="RK92" s="322"/>
      <c r="RL92" s="322"/>
      <c r="RM92" s="322"/>
      <c r="RN92" s="322"/>
      <c r="RO92" s="322"/>
      <c r="RP92" s="322"/>
      <c r="RQ92" s="322"/>
      <c r="RR92" s="322"/>
      <c r="RS92" s="322"/>
      <c r="RT92" s="322"/>
      <c r="RU92" s="322"/>
      <c r="RV92" s="322"/>
      <c r="RW92" s="322"/>
      <c r="RX92" s="322"/>
      <c r="RY92" s="322"/>
      <c r="RZ92" s="322"/>
      <c r="SA92" s="322"/>
      <c r="SB92" s="322"/>
      <c r="SC92" s="322"/>
      <c r="SD92" s="322"/>
      <c r="SE92" s="322"/>
      <c r="SF92" s="322"/>
      <c r="SG92" s="322"/>
      <c r="SH92" s="322"/>
      <c r="SI92" s="322"/>
      <c r="SJ92" s="322"/>
      <c r="SK92" s="322"/>
      <c r="SL92" s="322"/>
      <c r="SM92" s="322"/>
      <c r="SN92" s="322"/>
      <c r="SO92" s="322"/>
      <c r="SP92" s="322"/>
      <c r="SQ92" s="322"/>
      <c r="SR92" s="322"/>
      <c r="SS92" s="322"/>
      <c r="ST92" s="322"/>
      <c r="SU92" s="322"/>
      <c r="SV92" s="322"/>
      <c r="SW92" s="322"/>
      <c r="SX92" s="322"/>
      <c r="SY92" s="322"/>
      <c r="SZ92" s="322"/>
      <c r="TA92" s="322"/>
      <c r="TB92" s="322"/>
      <c r="TC92" s="322"/>
    </row>
    <row r="93" spans="1:523" s="279" customFormat="1" ht="15.75">
      <c r="A93" s="330"/>
      <c r="B93" s="331"/>
      <c r="C93" s="332"/>
      <c r="D93" s="332"/>
      <c r="E93" s="333"/>
      <c r="F93" s="333"/>
      <c r="G93" s="333"/>
      <c r="H93" s="292"/>
      <c r="I93" s="292"/>
      <c r="J93" s="326"/>
      <c r="K93" s="329"/>
      <c r="L93" s="378">
        <v>0</v>
      </c>
      <c r="M93" s="2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</row>
    <row r="94" spans="1:523" s="279" customFormat="1" ht="15.75">
      <c r="A94" s="330"/>
      <c r="B94" s="331"/>
      <c r="C94" s="332"/>
      <c r="D94" s="332"/>
      <c r="E94" s="333"/>
      <c r="F94" s="333"/>
      <c r="G94" s="333"/>
      <c r="H94" s="292"/>
      <c r="I94" s="292"/>
      <c r="J94" s="326"/>
      <c r="K94" s="329"/>
      <c r="L94" s="378">
        <v>0</v>
      </c>
      <c r="M94" s="2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</row>
    <row r="95" spans="1:523" s="279" customFormat="1" ht="15.75">
      <c r="A95" s="330"/>
      <c r="B95" s="331"/>
      <c r="C95" s="332"/>
      <c r="D95" s="332"/>
      <c r="E95" s="333"/>
      <c r="F95" s="333"/>
      <c r="G95" s="333"/>
      <c r="H95" s="292"/>
      <c r="I95" s="292"/>
      <c r="J95" s="326"/>
      <c r="K95" s="329"/>
      <c r="L95" s="378">
        <v>0</v>
      </c>
      <c r="M95" s="2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</row>
    <row r="96" spans="1:523" s="279" customFormat="1" ht="15.75">
      <c r="A96" s="330"/>
      <c r="B96" s="331"/>
      <c r="C96" s="332"/>
      <c r="D96" s="332"/>
      <c r="E96" s="333"/>
      <c r="F96" s="333"/>
      <c r="G96" s="333"/>
      <c r="H96" s="292"/>
      <c r="I96" s="292"/>
      <c r="J96" s="326"/>
      <c r="K96" s="329"/>
      <c r="L96" s="378">
        <v>0</v>
      </c>
      <c r="M96" s="2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</row>
    <row r="97" spans="1:209" s="279" customFormat="1" ht="15.75">
      <c r="A97" s="330"/>
      <c r="B97" s="331"/>
      <c r="C97" s="332"/>
      <c r="D97" s="276"/>
      <c r="E97" s="318"/>
      <c r="F97" s="277"/>
      <c r="G97" s="277"/>
      <c r="H97" s="276"/>
      <c r="I97" s="276"/>
      <c r="J97" s="278"/>
      <c r="K97" s="319"/>
      <c r="L97" s="378">
        <v>0</v>
      </c>
      <c r="M97" s="2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</row>
    <row r="98" spans="1:209" s="279" customFormat="1" ht="15.75">
      <c r="A98" s="275"/>
      <c r="B98" s="317"/>
      <c r="C98" s="284"/>
      <c r="D98" s="276"/>
      <c r="E98" s="318"/>
      <c r="F98" s="277"/>
      <c r="G98" s="277"/>
      <c r="H98" s="276"/>
      <c r="I98" s="276"/>
      <c r="J98" s="278"/>
      <c r="K98" s="319"/>
      <c r="L98" s="378">
        <v>0</v>
      </c>
      <c r="M98" s="2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</row>
    <row r="99" spans="1:209" s="279" customFormat="1" ht="15.75">
      <c r="A99" s="275"/>
      <c r="B99" s="317"/>
      <c r="C99" s="284"/>
      <c r="D99" s="276"/>
      <c r="E99" s="318"/>
      <c r="F99" s="277"/>
      <c r="G99" s="277"/>
      <c r="H99" s="276"/>
      <c r="I99" s="276"/>
      <c r="J99" s="278"/>
      <c r="K99" s="319"/>
      <c r="L99" s="378">
        <v>0</v>
      </c>
      <c r="M99" s="2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</row>
    <row r="100" spans="1:209" s="279" customFormat="1" ht="15.75">
      <c r="A100" s="275"/>
      <c r="B100" s="317"/>
      <c r="C100" s="284"/>
      <c r="D100" s="276"/>
      <c r="E100" s="318"/>
      <c r="F100" s="277"/>
      <c r="G100" s="277"/>
      <c r="H100" s="276"/>
      <c r="I100" s="276"/>
      <c r="J100" s="278"/>
      <c r="K100" s="287"/>
      <c r="L100" s="378">
        <v>0</v>
      </c>
      <c r="M100" s="2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</row>
    <row r="101" spans="1:209" s="279" customFormat="1" ht="15.75">
      <c r="A101" s="275"/>
      <c r="B101" s="317"/>
      <c r="C101" s="284"/>
      <c r="D101" s="276"/>
      <c r="E101" s="318"/>
      <c r="F101" s="318"/>
      <c r="G101" s="277"/>
      <c r="H101" s="276"/>
      <c r="I101" s="276"/>
      <c r="J101" s="278"/>
      <c r="K101" s="287"/>
      <c r="L101" s="378">
        <v>0</v>
      </c>
      <c r="M101" s="2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</row>
    <row r="102" spans="1:209" s="279" customFormat="1" ht="15.75">
      <c r="A102" s="275"/>
      <c r="B102" s="317"/>
      <c r="C102" s="276"/>
      <c r="D102" s="276"/>
      <c r="E102" s="323"/>
      <c r="F102" s="318"/>
      <c r="G102" s="277"/>
      <c r="H102" s="276"/>
      <c r="I102" s="276"/>
      <c r="J102" s="278"/>
      <c r="K102" s="287"/>
      <c r="L102" s="378">
        <v>0</v>
      </c>
      <c r="M102" s="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</row>
    <row r="103" spans="1:209" s="279" customFormat="1" ht="15.75">
      <c r="A103" s="275"/>
      <c r="B103" s="317"/>
      <c r="C103" s="276"/>
      <c r="D103" s="284"/>
      <c r="E103" s="320"/>
      <c r="F103" s="318"/>
      <c r="G103" s="277"/>
      <c r="H103" s="276"/>
      <c r="I103" s="276"/>
      <c r="J103" s="278"/>
      <c r="K103" s="287"/>
      <c r="L103" s="378">
        <v>0</v>
      </c>
      <c r="M103" s="2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</row>
    <row r="104" spans="1:209" s="279" customFormat="1" ht="15.75">
      <c r="A104" s="275"/>
      <c r="B104" s="317"/>
      <c r="C104" s="284"/>
      <c r="D104" s="284"/>
      <c r="E104" s="320"/>
      <c r="F104" s="318"/>
      <c r="G104" s="277"/>
      <c r="H104" s="276"/>
      <c r="I104" s="276"/>
      <c r="J104" s="278"/>
      <c r="K104" s="287"/>
      <c r="L104" s="378">
        <v>0</v>
      </c>
      <c r="M104" s="2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</row>
    <row r="105" spans="1:209" s="279" customFormat="1" ht="15.75">
      <c r="A105" s="275"/>
      <c r="B105" s="317"/>
      <c r="C105" s="284"/>
      <c r="D105" s="284"/>
      <c r="E105" s="320"/>
      <c r="F105" s="318"/>
      <c r="G105" s="277"/>
      <c r="H105" s="276"/>
      <c r="I105" s="276"/>
      <c r="J105" s="278"/>
      <c r="K105" s="287"/>
      <c r="L105" s="378">
        <v>0</v>
      </c>
      <c r="M105" s="2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</row>
    <row r="106" spans="1:209" s="279" customFormat="1" ht="15.75">
      <c r="A106" s="275"/>
      <c r="B106" s="317"/>
      <c r="C106" s="286"/>
      <c r="D106" s="284"/>
      <c r="E106" s="320"/>
      <c r="F106" s="318"/>
      <c r="G106" s="277"/>
      <c r="H106" s="276"/>
      <c r="I106" s="276"/>
      <c r="J106" s="278"/>
      <c r="K106" s="287"/>
      <c r="L106" s="378">
        <v>0</v>
      </c>
      <c r="M106" s="2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</row>
    <row r="107" spans="1:209" s="279" customFormat="1" ht="15.75">
      <c r="A107" s="275"/>
      <c r="B107" s="317"/>
      <c r="C107" s="284"/>
      <c r="D107" s="285"/>
      <c r="E107" s="286"/>
      <c r="F107" s="318"/>
      <c r="G107" s="277"/>
      <c r="H107" s="276"/>
      <c r="I107" s="276"/>
      <c r="J107" s="278"/>
      <c r="K107" s="287"/>
      <c r="L107" s="378">
        <v>0</v>
      </c>
      <c r="M107" s="2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</row>
    <row r="108" spans="1:209" s="279" customFormat="1" ht="15.75">
      <c r="A108" s="275"/>
      <c r="B108" s="317"/>
      <c r="C108" s="286"/>
      <c r="D108" s="276"/>
      <c r="E108" s="318"/>
      <c r="F108" s="318"/>
      <c r="G108" s="277"/>
      <c r="H108" s="276"/>
      <c r="I108" s="276"/>
      <c r="J108" s="278"/>
      <c r="K108" s="280"/>
      <c r="L108" s="378">
        <v>0</v>
      </c>
      <c r="M108" s="2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</row>
    <row r="109" spans="1:209" s="279" customFormat="1" ht="15.75">
      <c r="A109" s="275"/>
      <c r="B109" s="317"/>
      <c r="C109" s="276"/>
      <c r="D109" s="284"/>
      <c r="E109" s="320"/>
      <c r="F109" s="318"/>
      <c r="G109" s="277"/>
      <c r="H109" s="276"/>
      <c r="I109" s="276"/>
      <c r="J109" s="278"/>
      <c r="K109" s="280"/>
      <c r="L109" s="378">
        <v>0</v>
      </c>
      <c r="M109" s="2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</row>
    <row r="110" spans="1:209" s="279" customFormat="1" ht="15.75">
      <c r="A110" s="275"/>
      <c r="B110" s="317"/>
      <c r="C110" s="284"/>
      <c r="D110" s="284"/>
      <c r="E110" s="320"/>
      <c r="F110" s="318"/>
      <c r="G110" s="277"/>
      <c r="H110" s="276"/>
      <c r="I110" s="276"/>
      <c r="J110" s="278"/>
      <c r="K110" s="280"/>
      <c r="L110" s="378">
        <v>0</v>
      </c>
      <c r="M110" s="2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</row>
    <row r="111" spans="1:209" s="279" customFormat="1" ht="15.75">
      <c r="A111" s="275"/>
      <c r="B111" s="317"/>
      <c r="C111" s="284"/>
      <c r="D111" s="282"/>
      <c r="E111" s="321"/>
      <c r="F111" s="318"/>
      <c r="G111" s="277"/>
      <c r="H111" s="276"/>
      <c r="I111" s="276"/>
      <c r="J111" s="278"/>
      <c r="K111" s="280"/>
      <c r="L111" s="378">
        <v>0</v>
      </c>
      <c r="M111" s="2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</row>
    <row r="112" spans="1:209" s="279" customFormat="1" ht="15.75">
      <c r="A112" s="275"/>
      <c r="B112" s="317"/>
      <c r="C112" s="282"/>
      <c r="D112" s="282"/>
      <c r="E112" s="321"/>
      <c r="F112" s="318"/>
      <c r="G112" s="277"/>
      <c r="H112" s="276"/>
      <c r="I112" s="276"/>
      <c r="J112" s="278"/>
      <c r="K112" s="280"/>
      <c r="L112" s="378">
        <v>0</v>
      </c>
      <c r="M112" s="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</row>
    <row r="113" spans="1:209" s="279" customFormat="1" ht="15.75">
      <c r="A113" s="275"/>
      <c r="B113" s="317"/>
      <c r="C113" s="282"/>
      <c r="D113" s="282"/>
      <c r="E113" s="321"/>
      <c r="F113" s="318"/>
      <c r="G113" s="277"/>
      <c r="H113" s="276"/>
      <c r="I113" s="276"/>
      <c r="J113" s="278"/>
      <c r="K113" s="280"/>
      <c r="L113" s="378">
        <v>0</v>
      </c>
      <c r="M113" s="2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</row>
    <row r="114" spans="1:209" s="279" customFormat="1" ht="15.75">
      <c r="A114" s="275"/>
      <c r="B114" s="317"/>
      <c r="C114" s="288"/>
      <c r="D114" s="282"/>
      <c r="E114" s="321"/>
      <c r="F114" s="318"/>
      <c r="G114" s="277"/>
      <c r="H114" s="276"/>
      <c r="I114" s="276"/>
      <c r="J114" s="278"/>
      <c r="K114" s="280"/>
      <c r="L114" s="378">
        <v>0</v>
      </c>
      <c r="M114" s="2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</row>
    <row r="115" spans="1:209" s="279" customFormat="1" ht="15.75">
      <c r="A115" s="275"/>
      <c r="B115" s="317"/>
      <c r="C115" s="282"/>
      <c r="D115" s="282"/>
      <c r="E115" s="321"/>
      <c r="F115" s="318"/>
      <c r="G115" s="277"/>
      <c r="H115" s="276"/>
      <c r="I115" s="276"/>
      <c r="J115" s="278"/>
      <c r="K115" s="287"/>
      <c r="L115" s="378">
        <v>0</v>
      </c>
      <c r="M115" s="2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</row>
    <row r="116" spans="1:209" s="279" customFormat="1" ht="15.75">
      <c r="A116" s="275"/>
      <c r="B116" s="317"/>
      <c r="C116" s="282"/>
      <c r="D116" s="290"/>
      <c r="E116" s="291"/>
      <c r="F116" s="318"/>
      <c r="G116" s="277"/>
      <c r="H116" s="276"/>
      <c r="I116" s="276"/>
      <c r="J116" s="278"/>
      <c r="K116" s="287"/>
      <c r="L116" s="378">
        <v>0</v>
      </c>
      <c r="M116" s="2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</row>
    <row r="117" spans="1:209" s="279" customFormat="1" ht="15.75">
      <c r="A117" s="275"/>
      <c r="B117" s="317"/>
      <c r="C117" s="289"/>
      <c r="D117" s="276"/>
      <c r="E117" s="318"/>
      <c r="F117" s="318"/>
      <c r="G117" s="277"/>
      <c r="H117" s="276"/>
      <c r="I117" s="276"/>
      <c r="J117" s="278"/>
      <c r="K117" s="287"/>
      <c r="L117" s="378">
        <v>0</v>
      </c>
      <c r="M117" s="2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</row>
    <row r="118" spans="1:209" s="279" customFormat="1" ht="15.75">
      <c r="A118" s="275"/>
      <c r="B118" s="317"/>
      <c r="C118" s="276"/>
      <c r="D118" s="276"/>
      <c r="E118" s="318"/>
      <c r="F118" s="318"/>
      <c r="G118" s="277"/>
      <c r="H118" s="276"/>
      <c r="I118" s="276"/>
      <c r="J118" s="278"/>
      <c r="K118" s="280"/>
      <c r="L118" s="378">
        <v>0</v>
      </c>
      <c r="M118" s="2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</row>
    <row r="119" spans="1:209" s="279" customFormat="1" ht="15.75">
      <c r="A119" s="275"/>
      <c r="B119" s="317"/>
      <c r="C119" s="276"/>
      <c r="D119" s="276"/>
      <c r="E119" s="318"/>
      <c r="F119" s="318"/>
      <c r="G119" s="277"/>
      <c r="H119" s="276"/>
      <c r="I119" s="276"/>
      <c r="J119" s="278"/>
      <c r="K119" s="287"/>
      <c r="L119" s="378">
        <v>0</v>
      </c>
      <c r="M119" s="2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</row>
    <row r="120" spans="1:209" s="279" customFormat="1" ht="15.75">
      <c r="A120" s="275"/>
      <c r="B120" s="317"/>
      <c r="C120" s="292"/>
      <c r="D120" s="276"/>
      <c r="E120" s="318"/>
      <c r="F120" s="318"/>
      <c r="G120" s="277"/>
      <c r="H120" s="276"/>
      <c r="I120" s="276"/>
      <c r="J120" s="278"/>
      <c r="K120" s="280"/>
      <c r="L120" s="378">
        <v>0</v>
      </c>
      <c r="M120" s="2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</row>
    <row r="121" spans="1:209" s="279" customFormat="1" ht="15.75">
      <c r="A121" s="275"/>
      <c r="B121" s="317"/>
      <c r="C121" s="276"/>
      <c r="D121" s="276"/>
      <c r="E121" s="318"/>
      <c r="F121" s="318"/>
      <c r="G121" s="277"/>
      <c r="H121" s="276"/>
      <c r="I121" s="276"/>
      <c r="J121" s="278"/>
      <c r="K121" s="287"/>
      <c r="L121" s="378">
        <v>0</v>
      </c>
      <c r="M121" s="2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</row>
    <row r="122" spans="1:209" s="279" customFormat="1" ht="15.75">
      <c r="A122" s="275"/>
      <c r="B122" s="317"/>
      <c r="C122" s="292"/>
      <c r="D122" s="276"/>
      <c r="E122" s="318"/>
      <c r="F122" s="318"/>
      <c r="G122" s="277"/>
      <c r="H122" s="276"/>
      <c r="I122" s="276"/>
      <c r="J122" s="278"/>
      <c r="K122" s="287"/>
      <c r="L122" s="378">
        <v>0</v>
      </c>
      <c r="M122" s="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</row>
    <row r="123" spans="1:209" s="279" customFormat="1" ht="15.75">
      <c r="A123" s="275"/>
      <c r="B123" s="317"/>
      <c r="C123" s="292"/>
      <c r="D123" s="276"/>
      <c r="E123" s="318"/>
      <c r="F123" s="318"/>
      <c r="G123" s="277"/>
      <c r="H123" s="276"/>
      <c r="I123" s="276"/>
      <c r="J123" s="278"/>
      <c r="K123" s="287"/>
      <c r="L123" s="378">
        <v>0</v>
      </c>
      <c r="M123" s="2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</row>
    <row r="124" spans="1:209" s="279" customFormat="1" ht="15.75">
      <c r="A124" s="275"/>
      <c r="B124" s="317"/>
      <c r="C124" s="292"/>
      <c r="D124" s="276"/>
      <c r="E124" s="318"/>
      <c r="F124" s="318"/>
      <c r="G124" s="277"/>
      <c r="H124" s="276"/>
      <c r="I124" s="276"/>
      <c r="J124" s="278"/>
      <c r="K124" s="287"/>
      <c r="L124" s="378">
        <v>0</v>
      </c>
      <c r="M124" s="2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</row>
    <row r="125" spans="1:209" s="279" customFormat="1" ht="15.75">
      <c r="A125" s="275"/>
      <c r="B125" s="317"/>
      <c r="C125" s="292"/>
      <c r="D125" s="276"/>
      <c r="E125" s="318"/>
      <c r="F125" s="318"/>
      <c r="G125" s="277"/>
      <c r="H125" s="276"/>
      <c r="I125" s="276"/>
      <c r="J125" s="278"/>
      <c r="K125" s="287"/>
      <c r="L125" s="378">
        <v>0</v>
      </c>
      <c r="M125" s="2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</row>
    <row r="126" spans="1:209" s="279" customFormat="1" ht="15.75">
      <c r="A126" s="275"/>
      <c r="B126" s="317"/>
      <c r="C126" s="292"/>
      <c r="D126" s="276"/>
      <c r="E126" s="318"/>
      <c r="F126" s="318"/>
      <c r="G126" s="277"/>
      <c r="H126" s="276"/>
      <c r="I126" s="276"/>
      <c r="J126" s="278"/>
      <c r="K126" s="287"/>
      <c r="L126" s="378">
        <v>0</v>
      </c>
      <c r="M126" s="2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</row>
    <row r="127" spans="1:209" s="279" customFormat="1" ht="15.75">
      <c r="A127" s="275"/>
      <c r="B127" s="317"/>
      <c r="C127" s="292"/>
      <c r="D127" s="276"/>
      <c r="E127" s="318"/>
      <c r="F127" s="318"/>
      <c r="G127" s="277"/>
      <c r="H127" s="276"/>
      <c r="I127" s="276"/>
      <c r="J127" s="278"/>
      <c r="K127" s="287"/>
      <c r="L127" s="378">
        <v>0</v>
      </c>
      <c r="M127" s="2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</row>
    <row r="128" spans="1:209" s="279" customFormat="1" ht="15.75">
      <c r="A128" s="275"/>
      <c r="B128" s="317"/>
      <c r="C128" s="292"/>
      <c r="D128" s="276"/>
      <c r="E128" s="318"/>
      <c r="F128" s="318"/>
      <c r="G128" s="277"/>
      <c r="H128" s="276"/>
      <c r="I128" s="276"/>
      <c r="J128" s="278"/>
      <c r="K128" s="287"/>
      <c r="L128" s="378">
        <v>0</v>
      </c>
      <c r="M128" s="2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</row>
    <row r="129" spans="1:209" s="279" customFormat="1" ht="15.75">
      <c r="A129" s="275"/>
      <c r="B129" s="317"/>
      <c r="C129" s="292"/>
      <c r="D129" s="293"/>
      <c r="E129" s="324"/>
      <c r="F129" s="318"/>
      <c r="G129" s="277"/>
      <c r="H129" s="293"/>
      <c r="I129" s="293"/>
      <c r="J129" s="294"/>
      <c r="K129" s="295"/>
      <c r="L129" s="378">
        <v>0</v>
      </c>
      <c r="M129" s="2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</row>
    <row r="130" spans="1:209" s="279" customFormat="1" ht="15.75">
      <c r="A130" s="275"/>
      <c r="B130" s="317"/>
      <c r="C130" s="293"/>
      <c r="D130" s="293"/>
      <c r="E130" s="324"/>
      <c r="F130" s="318"/>
      <c r="G130" s="277"/>
      <c r="H130" s="293"/>
      <c r="I130" s="293"/>
      <c r="J130" s="294"/>
      <c r="K130" s="295"/>
      <c r="L130" s="378">
        <v>0</v>
      </c>
      <c r="M130" s="2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</row>
    <row r="131" spans="1:209" s="279" customFormat="1" ht="15.75">
      <c r="A131" s="275"/>
      <c r="B131" s="317"/>
      <c r="C131" s="293"/>
      <c r="D131" s="293"/>
      <c r="E131" s="324"/>
      <c r="F131" s="318"/>
      <c r="G131" s="277"/>
      <c r="H131" s="293"/>
      <c r="I131" s="293"/>
      <c r="J131" s="294"/>
      <c r="K131" s="295"/>
      <c r="L131" s="378">
        <v>0</v>
      </c>
      <c r="M131" s="2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</row>
    <row r="132" spans="1:209" ht="15.75">
      <c r="A132" s="275"/>
      <c r="B132" s="317"/>
      <c r="C132" s="293"/>
      <c r="D132" s="293"/>
      <c r="E132" s="324"/>
      <c r="F132" s="318"/>
      <c r="G132" s="277"/>
      <c r="H132" s="293"/>
      <c r="I132" s="293"/>
      <c r="J132" s="294"/>
      <c r="K132" s="295"/>
      <c r="L132" s="378">
        <v>0</v>
      </c>
      <c r="M132" s="2"/>
    </row>
    <row r="133" spans="1:209" ht="15.75">
      <c r="A133" s="275"/>
      <c r="B133" s="317"/>
      <c r="C133" s="293"/>
      <c r="D133" s="293"/>
      <c r="E133" s="324"/>
      <c r="F133" s="318"/>
      <c r="G133" s="277"/>
      <c r="H133" s="293"/>
      <c r="I133" s="293"/>
      <c r="J133" s="294"/>
      <c r="K133" s="295"/>
      <c r="L133" s="378">
        <v>0</v>
      </c>
      <c r="M133" s="2"/>
    </row>
    <row r="134" spans="1:209" ht="15.75">
      <c r="A134" s="275"/>
      <c r="B134" s="317"/>
      <c r="C134" s="293"/>
      <c r="D134" s="293"/>
      <c r="E134" s="324"/>
      <c r="F134" s="318"/>
      <c r="G134" s="277"/>
      <c r="H134" s="293"/>
      <c r="I134" s="293"/>
      <c r="J134" s="294"/>
      <c r="K134" s="295"/>
      <c r="L134" s="378">
        <v>0</v>
      </c>
      <c r="M134" s="2"/>
    </row>
    <row r="135" spans="1:209" ht="15.75">
      <c r="A135" s="275"/>
      <c r="B135" s="317"/>
      <c r="C135" s="293"/>
      <c r="D135" s="293"/>
      <c r="E135" s="324"/>
      <c r="F135" s="318"/>
      <c r="G135" s="277"/>
      <c r="H135" s="293"/>
      <c r="I135" s="293"/>
      <c r="J135" s="294"/>
      <c r="K135" s="295"/>
      <c r="L135" s="378">
        <v>0</v>
      </c>
      <c r="M135" s="2"/>
    </row>
    <row r="136" spans="1:209" ht="15.75">
      <c r="A136" s="275"/>
      <c r="B136" s="317"/>
      <c r="C136" s="293"/>
      <c r="D136" s="293"/>
      <c r="E136" s="324"/>
      <c r="F136" s="318"/>
      <c r="G136" s="277"/>
      <c r="H136" s="293"/>
      <c r="I136" s="293"/>
      <c r="J136" s="294"/>
      <c r="K136" s="295"/>
      <c r="L136" s="378">
        <v>0</v>
      </c>
      <c r="M136" s="2"/>
    </row>
    <row r="137" spans="1:209" ht="15.75">
      <c r="A137" s="275"/>
      <c r="B137" s="317"/>
      <c r="C137" s="293"/>
      <c r="D137" s="293"/>
      <c r="E137" s="324"/>
      <c r="F137" s="318"/>
      <c r="G137" s="277"/>
      <c r="H137" s="293"/>
      <c r="I137" s="293"/>
      <c r="J137" s="294"/>
      <c r="K137" s="295"/>
      <c r="L137" s="378">
        <v>0</v>
      </c>
      <c r="M137" s="2"/>
    </row>
    <row r="138" spans="1:209" ht="15.75">
      <c r="A138" s="275"/>
      <c r="B138" s="317"/>
      <c r="C138" s="293"/>
      <c r="D138" s="293"/>
      <c r="E138" s="324"/>
      <c r="F138" s="318"/>
      <c r="G138" s="277"/>
      <c r="H138" s="293"/>
      <c r="I138" s="293"/>
      <c r="J138" s="294"/>
      <c r="K138" s="295"/>
      <c r="L138" s="378">
        <v>0</v>
      </c>
      <c r="M138" s="2"/>
    </row>
    <row r="139" spans="1:209" ht="15.75">
      <c r="A139" s="275"/>
      <c r="B139" s="317"/>
      <c r="C139" s="293"/>
      <c r="D139" s="293"/>
      <c r="E139" s="324"/>
      <c r="F139" s="318"/>
      <c r="G139" s="277"/>
      <c r="H139" s="293"/>
      <c r="I139" s="293"/>
      <c r="J139" s="294"/>
      <c r="K139" s="293"/>
      <c r="L139" s="378">
        <v>0</v>
      </c>
      <c r="M139" s="2"/>
    </row>
    <row r="140" spans="1:209" ht="15.75">
      <c r="A140" s="275"/>
      <c r="B140" s="317"/>
      <c r="C140" s="293"/>
      <c r="D140" s="293"/>
      <c r="E140" s="324"/>
      <c r="F140" s="318"/>
      <c r="G140" s="277"/>
      <c r="H140" s="293"/>
      <c r="I140" s="293"/>
      <c r="J140" s="294"/>
      <c r="K140" s="293"/>
      <c r="L140" s="378">
        <v>0</v>
      </c>
      <c r="M140" s="2"/>
    </row>
    <row r="141" spans="1:209" ht="15.75">
      <c r="A141" s="296"/>
      <c r="B141" s="324"/>
      <c r="C141" s="293"/>
      <c r="D141" s="293"/>
      <c r="E141" s="324"/>
      <c r="F141" s="318"/>
      <c r="G141" s="277"/>
      <c r="H141" s="293"/>
      <c r="I141" s="293"/>
      <c r="J141" s="294"/>
      <c r="K141" s="293"/>
      <c r="L141" s="378">
        <v>0</v>
      </c>
      <c r="M141" s="2"/>
    </row>
    <row r="142" spans="1:209" ht="15.75">
      <c r="A142" s="296"/>
      <c r="B142" s="324"/>
      <c r="C142" s="293"/>
      <c r="D142" s="293"/>
      <c r="E142" s="324"/>
      <c r="F142" s="318"/>
      <c r="G142" s="277"/>
      <c r="H142" s="293"/>
      <c r="I142" s="293"/>
      <c r="J142" s="294"/>
      <c r="K142" s="293"/>
      <c r="L142" s="378">
        <v>0</v>
      </c>
      <c r="M142" s="2"/>
    </row>
    <row r="143" spans="1:209" ht="15.75">
      <c r="A143" s="296"/>
      <c r="B143" s="324"/>
      <c r="C143" s="293"/>
      <c r="D143" s="293"/>
      <c r="E143" s="324"/>
      <c r="F143" s="318"/>
      <c r="G143" s="277"/>
      <c r="H143" s="293"/>
      <c r="I143" s="293"/>
      <c r="J143" s="294"/>
      <c r="K143" s="293"/>
      <c r="L143" s="378">
        <v>0</v>
      </c>
      <c r="M143" s="2"/>
    </row>
    <row r="144" spans="1:209" ht="15.75">
      <c r="A144" s="296"/>
      <c r="B144" s="324"/>
      <c r="C144" s="293"/>
      <c r="D144" s="293"/>
      <c r="E144" s="324"/>
      <c r="F144" s="318"/>
      <c r="G144" s="277"/>
      <c r="H144" s="293"/>
      <c r="I144" s="293"/>
      <c r="J144" s="294"/>
      <c r="K144" s="293"/>
      <c r="L144" s="378">
        <v>0</v>
      </c>
      <c r="M144" s="2"/>
    </row>
    <row r="145" spans="1:13" ht="15.75">
      <c r="A145" s="296"/>
      <c r="B145" s="324"/>
      <c r="C145" s="293"/>
      <c r="D145" s="293"/>
      <c r="E145" s="324"/>
      <c r="F145" s="318"/>
      <c r="G145" s="277"/>
      <c r="H145" s="293"/>
      <c r="I145" s="293"/>
      <c r="J145" s="294"/>
      <c r="K145" s="293"/>
      <c r="L145" s="378">
        <v>0</v>
      </c>
      <c r="M145" s="2"/>
    </row>
    <row r="146" spans="1:13" ht="15.75">
      <c r="A146" s="296"/>
      <c r="B146" s="324"/>
      <c r="C146" s="293"/>
      <c r="D146" s="293"/>
      <c r="E146" s="324"/>
      <c r="F146" s="318"/>
      <c r="G146" s="277"/>
      <c r="H146" s="293"/>
      <c r="I146" s="293"/>
      <c r="J146" s="294"/>
      <c r="K146" s="293"/>
      <c r="L146" s="378">
        <v>0</v>
      </c>
      <c r="M146" s="2"/>
    </row>
    <row r="147" spans="1:13" ht="15.75">
      <c r="A147" s="296"/>
      <c r="B147" s="324"/>
      <c r="C147" s="293"/>
      <c r="D147" s="293"/>
      <c r="E147" s="324"/>
      <c r="F147" s="318"/>
      <c r="G147" s="277"/>
      <c r="H147" s="293"/>
      <c r="I147" s="293"/>
      <c r="J147" s="294"/>
      <c r="K147" s="293"/>
      <c r="L147" s="378">
        <v>0</v>
      </c>
      <c r="M147" s="2"/>
    </row>
    <row r="148" spans="1:13" ht="15.75">
      <c r="A148" s="296"/>
      <c r="B148" s="324"/>
      <c r="C148" s="293"/>
      <c r="D148" s="293"/>
      <c r="E148" s="324"/>
      <c r="F148" s="318"/>
      <c r="G148" s="277"/>
      <c r="H148" s="293"/>
      <c r="I148" s="293"/>
      <c r="J148" s="294"/>
      <c r="K148" s="293"/>
      <c r="L148" s="378">
        <v>0</v>
      </c>
      <c r="M148" s="2"/>
    </row>
    <row r="149" spans="1:13" ht="15.75">
      <c r="A149" s="296"/>
      <c r="B149" s="324"/>
      <c r="C149" s="293"/>
      <c r="D149" s="293"/>
      <c r="E149" s="324"/>
      <c r="F149" s="318"/>
      <c r="G149" s="277"/>
      <c r="H149" s="293"/>
      <c r="I149" s="293"/>
      <c r="J149" s="294"/>
      <c r="K149" s="293"/>
      <c r="L149" s="378">
        <v>0</v>
      </c>
      <c r="M149" s="2"/>
    </row>
    <row r="150" spans="1:13" ht="15.75">
      <c r="A150" s="296"/>
      <c r="B150" s="324"/>
      <c r="C150" s="293"/>
      <c r="D150" s="293"/>
      <c r="E150" s="324"/>
      <c r="F150" s="318"/>
      <c r="G150" s="277"/>
      <c r="H150" s="293"/>
      <c r="I150" s="293"/>
      <c r="J150" s="294"/>
      <c r="K150" s="293"/>
      <c r="L150" s="378">
        <v>0</v>
      </c>
      <c r="M150" s="2"/>
    </row>
    <row r="151" spans="1:13" ht="15.75">
      <c r="A151" s="296"/>
      <c r="B151" s="324"/>
      <c r="C151" s="293"/>
      <c r="D151" s="293"/>
      <c r="E151" s="324"/>
      <c r="F151" s="318"/>
      <c r="G151" s="277"/>
      <c r="H151" s="293"/>
      <c r="I151" s="293"/>
      <c r="J151" s="294"/>
      <c r="K151" s="293"/>
      <c r="L151" s="378">
        <v>0</v>
      </c>
      <c r="M151" s="2"/>
    </row>
    <row r="152" spans="1:13" ht="15.75">
      <c r="A152" s="296"/>
      <c r="B152" s="324"/>
      <c r="C152" s="293"/>
      <c r="D152" s="293"/>
      <c r="E152" s="324"/>
      <c r="F152" s="318"/>
      <c r="G152" s="277"/>
      <c r="H152" s="293"/>
      <c r="I152" s="293"/>
      <c r="J152" s="294"/>
      <c r="K152" s="293"/>
      <c r="L152" s="378">
        <v>0</v>
      </c>
      <c r="M152" s="2"/>
    </row>
    <row r="153" spans="1:13" ht="15.75">
      <c r="A153" s="296"/>
      <c r="B153" s="324"/>
      <c r="C153" s="293"/>
      <c r="D153" s="293"/>
      <c r="E153" s="324"/>
      <c r="F153" s="318"/>
      <c r="G153" s="277"/>
      <c r="H153" s="293"/>
      <c r="I153" s="293"/>
      <c r="J153" s="294"/>
      <c r="K153" s="293"/>
      <c r="L153" s="378">
        <v>0</v>
      </c>
      <c r="M153" s="2"/>
    </row>
    <row r="154" spans="1:13" ht="15.75">
      <c r="A154" s="296"/>
      <c r="B154" s="324"/>
      <c r="C154" s="293"/>
      <c r="D154" s="293"/>
      <c r="E154" s="324"/>
      <c r="F154" s="318"/>
      <c r="G154" s="277"/>
      <c r="H154" s="293"/>
      <c r="I154" s="293"/>
      <c r="J154" s="294"/>
      <c r="K154" s="293"/>
      <c r="L154" s="378">
        <v>0</v>
      </c>
      <c r="M154" s="2"/>
    </row>
    <row r="155" spans="1:13" ht="15.75">
      <c r="A155" s="296"/>
      <c r="B155" s="324"/>
      <c r="C155" s="293"/>
      <c r="D155" s="293"/>
      <c r="E155" s="324"/>
      <c r="F155" s="318"/>
      <c r="G155" s="277"/>
      <c r="H155" s="293"/>
      <c r="I155" s="293"/>
      <c r="J155" s="294"/>
      <c r="K155" s="293"/>
      <c r="L155" s="378">
        <v>0</v>
      </c>
      <c r="M155" s="2"/>
    </row>
    <row r="156" spans="1:13" ht="15.75">
      <c r="A156" s="296"/>
      <c r="B156" s="324"/>
      <c r="C156" s="293"/>
      <c r="D156" s="293"/>
      <c r="E156" s="324"/>
      <c r="F156" s="318"/>
      <c r="G156" s="277"/>
      <c r="H156" s="293"/>
      <c r="I156" s="293"/>
      <c r="J156" s="294"/>
      <c r="K156" s="293"/>
      <c r="L156" s="378">
        <v>0</v>
      </c>
      <c r="M156" s="2"/>
    </row>
    <row r="157" spans="1:13" ht="15.75">
      <c r="A157" s="296"/>
      <c r="B157" s="324"/>
      <c r="C157" s="293"/>
      <c r="D157" s="293"/>
      <c r="E157" s="324"/>
      <c r="F157" s="318"/>
      <c r="G157" s="277"/>
      <c r="H157" s="293"/>
      <c r="I157" s="293"/>
      <c r="J157" s="294"/>
      <c r="K157" s="293"/>
      <c r="L157" s="378">
        <v>0</v>
      </c>
      <c r="M157" s="2"/>
    </row>
    <row r="158" spans="1:13" ht="15.75">
      <c r="A158" s="296"/>
      <c r="B158" s="324"/>
      <c r="C158" s="293"/>
      <c r="D158" s="293"/>
      <c r="E158" s="324"/>
      <c r="F158" s="318"/>
      <c r="G158" s="277"/>
      <c r="H158" s="293"/>
      <c r="I158" s="293"/>
      <c r="J158" s="294"/>
      <c r="K158" s="293"/>
      <c r="L158" s="378">
        <v>0</v>
      </c>
      <c r="M158" s="2"/>
    </row>
    <row r="159" spans="1:13" ht="15.75">
      <c r="A159" s="296"/>
      <c r="B159" s="324"/>
      <c r="C159" s="293"/>
      <c r="D159" s="293"/>
      <c r="E159" s="324"/>
      <c r="F159" s="318"/>
      <c r="G159" s="277"/>
      <c r="H159" s="293"/>
      <c r="I159" s="293"/>
      <c r="J159" s="294"/>
      <c r="K159" s="293"/>
      <c r="L159" s="378">
        <v>0</v>
      </c>
      <c r="M159" s="2"/>
    </row>
    <row r="160" spans="1:13" ht="15.75">
      <c r="A160" s="296"/>
      <c r="B160" s="324"/>
      <c r="C160" s="293"/>
      <c r="D160" s="293"/>
      <c r="E160" s="324"/>
      <c r="F160" s="318"/>
      <c r="G160" s="277"/>
      <c r="H160" s="293"/>
      <c r="I160" s="293"/>
      <c r="J160" s="294"/>
      <c r="K160" s="293"/>
      <c r="L160" s="378">
        <v>0</v>
      </c>
      <c r="M160" s="2"/>
    </row>
    <row r="161" spans="1:13" ht="15.75">
      <c r="A161" s="296"/>
      <c r="B161" s="324"/>
      <c r="C161" s="293"/>
      <c r="D161" s="293"/>
      <c r="E161" s="324"/>
      <c r="F161" s="318"/>
      <c r="G161" s="277"/>
      <c r="H161" s="293"/>
      <c r="I161" s="293"/>
      <c r="J161" s="294"/>
      <c r="K161" s="293"/>
      <c r="L161" s="378">
        <v>0</v>
      </c>
      <c r="M161" s="2"/>
    </row>
    <row r="162" spans="1:13" ht="15.75">
      <c r="A162" s="296"/>
      <c r="B162" s="324"/>
      <c r="C162" s="293"/>
      <c r="D162" s="293"/>
      <c r="E162" s="324"/>
      <c r="F162" s="318"/>
      <c r="G162" s="277"/>
      <c r="H162" s="293"/>
      <c r="I162" s="293"/>
      <c r="J162" s="294"/>
      <c r="K162" s="293"/>
      <c r="L162" s="378">
        <v>0</v>
      </c>
      <c r="M162" s="2"/>
    </row>
    <row r="163" spans="1:13" ht="15.75">
      <c r="A163" s="296"/>
      <c r="B163" s="324"/>
      <c r="C163" s="293"/>
      <c r="D163" s="293"/>
      <c r="E163" s="324"/>
      <c r="F163" s="318"/>
      <c r="G163" s="277"/>
      <c r="H163" s="293"/>
      <c r="I163" s="293"/>
      <c r="J163" s="294"/>
      <c r="K163" s="293"/>
      <c r="L163" s="378">
        <v>0</v>
      </c>
      <c r="M163" s="2"/>
    </row>
    <row r="164" spans="1:13" ht="15.75">
      <c r="A164" s="296"/>
      <c r="B164" s="324"/>
      <c r="C164" s="293"/>
      <c r="D164" s="293"/>
      <c r="E164" s="324"/>
      <c r="F164" s="318"/>
      <c r="G164" s="277"/>
      <c r="H164" s="293"/>
      <c r="I164" s="293"/>
      <c r="J164" s="294"/>
      <c r="K164" s="293"/>
      <c r="L164" s="378">
        <v>0</v>
      </c>
      <c r="M164" s="2"/>
    </row>
    <row r="165" spans="1:13" ht="15.75">
      <c r="A165" s="296"/>
      <c r="B165" s="324"/>
      <c r="C165" s="293"/>
      <c r="D165" s="293"/>
      <c r="E165" s="324"/>
      <c r="F165" s="318"/>
      <c r="G165" s="277"/>
      <c r="H165" s="293"/>
      <c r="I165" s="293"/>
      <c r="J165" s="294"/>
      <c r="K165" s="293"/>
      <c r="L165" s="378">
        <v>0</v>
      </c>
      <c r="M165" s="2"/>
    </row>
    <row r="166" spans="1:13" ht="15.75">
      <c r="A166" s="296"/>
      <c r="B166" s="324"/>
      <c r="C166" s="293"/>
      <c r="D166" s="293"/>
      <c r="E166" s="324"/>
      <c r="F166" s="318"/>
      <c r="G166" s="277"/>
      <c r="H166" s="293"/>
      <c r="I166" s="293"/>
      <c r="J166" s="294"/>
      <c r="K166" s="293"/>
      <c r="L166" s="378">
        <v>0</v>
      </c>
      <c r="M166" s="2"/>
    </row>
    <row r="167" spans="1:13" ht="15.75">
      <c r="A167" s="296"/>
      <c r="B167" s="324"/>
      <c r="C167" s="293"/>
      <c r="D167" s="293"/>
      <c r="E167" s="324"/>
      <c r="F167" s="318"/>
      <c r="G167" s="277"/>
      <c r="H167" s="293"/>
      <c r="I167" s="293"/>
      <c r="J167" s="294"/>
      <c r="K167" s="293"/>
      <c r="L167" s="378">
        <v>0</v>
      </c>
      <c r="M167" s="2"/>
    </row>
    <row r="168" spans="1:13" ht="15.75">
      <c r="A168" s="296"/>
      <c r="B168" s="324"/>
      <c r="C168" s="293"/>
      <c r="D168" s="293"/>
      <c r="E168" s="324"/>
      <c r="F168" s="318"/>
      <c r="G168" s="277"/>
      <c r="H168" s="293"/>
      <c r="I168" s="293"/>
      <c r="J168" s="294"/>
      <c r="K168" s="293"/>
      <c r="L168" s="378">
        <v>0</v>
      </c>
      <c r="M168" s="2"/>
    </row>
    <row r="169" spans="1:13" ht="15.75">
      <c r="A169" s="296"/>
      <c r="B169" s="324"/>
      <c r="C169" s="293"/>
      <c r="D169" s="293"/>
      <c r="E169" s="324"/>
      <c r="F169" s="318"/>
      <c r="G169" s="277"/>
      <c r="H169" s="293"/>
      <c r="I169" s="293"/>
      <c r="J169" s="294"/>
      <c r="K169" s="293"/>
      <c r="L169" s="378">
        <v>0</v>
      </c>
      <c r="M169" s="2"/>
    </row>
    <row r="170" spans="1:13" ht="15.75">
      <c r="A170" s="296"/>
      <c r="B170" s="324"/>
      <c r="C170" s="293"/>
      <c r="D170" s="293"/>
      <c r="E170" s="324"/>
      <c r="F170" s="318"/>
      <c r="G170" s="277"/>
      <c r="H170" s="293"/>
      <c r="I170" s="293"/>
      <c r="J170" s="294"/>
      <c r="K170" s="293"/>
      <c r="L170" s="378">
        <v>0</v>
      </c>
      <c r="M170" s="2"/>
    </row>
    <row r="171" spans="1:13" ht="15.75">
      <c r="A171" s="296"/>
      <c r="B171" s="324"/>
      <c r="C171" s="293"/>
      <c r="D171" s="293"/>
      <c r="E171" s="324"/>
      <c r="F171" s="318"/>
      <c r="G171" s="277"/>
      <c r="H171" s="293"/>
      <c r="I171" s="293"/>
      <c r="J171" s="294"/>
      <c r="K171" s="293"/>
      <c r="L171" s="378">
        <v>0</v>
      </c>
      <c r="M171" s="2"/>
    </row>
    <row r="172" spans="1:13" ht="15.75">
      <c r="A172" s="296"/>
      <c r="B172" s="324"/>
      <c r="C172" s="293"/>
      <c r="D172" s="293"/>
      <c r="E172" s="324"/>
      <c r="F172" s="318"/>
      <c r="G172" s="277"/>
      <c r="H172" s="293"/>
      <c r="I172" s="293"/>
      <c r="J172" s="294"/>
      <c r="K172" s="293"/>
      <c r="L172" s="378">
        <v>0</v>
      </c>
      <c r="M172" s="2"/>
    </row>
    <row r="173" spans="1:13" ht="15.75">
      <c r="A173" s="296"/>
      <c r="B173" s="324"/>
      <c r="C173" s="293"/>
      <c r="D173" s="293"/>
      <c r="E173" s="324"/>
      <c r="F173" s="318"/>
      <c r="G173" s="277"/>
      <c r="H173" s="293"/>
      <c r="I173" s="293"/>
      <c r="J173" s="294"/>
      <c r="K173" s="293"/>
      <c r="L173" s="378">
        <v>0</v>
      </c>
      <c r="M173" s="2"/>
    </row>
    <row r="174" spans="1:13" ht="15.75">
      <c r="A174" s="296"/>
      <c r="B174" s="324"/>
      <c r="C174" s="293"/>
      <c r="D174" s="293"/>
      <c r="E174" s="324"/>
      <c r="F174" s="318"/>
      <c r="G174" s="277"/>
      <c r="H174" s="293"/>
      <c r="I174" s="293"/>
      <c r="J174" s="294"/>
      <c r="K174" s="293"/>
      <c r="L174" s="378">
        <v>0</v>
      </c>
      <c r="M174" s="2"/>
    </row>
    <row r="175" spans="1:13" ht="15.75">
      <c r="A175" s="296"/>
      <c r="B175" s="324"/>
      <c r="C175" s="293"/>
      <c r="D175" s="293"/>
      <c r="E175" s="324"/>
      <c r="F175" s="318"/>
      <c r="G175" s="277"/>
      <c r="H175" s="293"/>
      <c r="I175" s="293"/>
      <c r="J175" s="294"/>
      <c r="K175" s="293"/>
      <c r="L175" s="378">
        <v>0</v>
      </c>
      <c r="M175" s="2"/>
    </row>
    <row r="176" spans="1:13" ht="15.75">
      <c r="A176" s="296"/>
      <c r="B176" s="324"/>
      <c r="C176" s="293"/>
      <c r="D176" s="293"/>
      <c r="E176" s="324"/>
      <c r="F176" s="318"/>
      <c r="G176" s="277"/>
      <c r="H176" s="293"/>
      <c r="I176" s="293"/>
      <c r="J176" s="294"/>
      <c r="K176" s="293"/>
      <c r="L176" s="378">
        <v>0</v>
      </c>
      <c r="M176" s="2"/>
    </row>
    <row r="177" spans="1:13" ht="15.75">
      <c r="A177" s="296"/>
      <c r="B177" s="324"/>
      <c r="C177" s="293"/>
      <c r="D177" s="293"/>
      <c r="E177" s="324"/>
      <c r="F177" s="318"/>
      <c r="G177" s="277"/>
      <c r="H177" s="293"/>
      <c r="I177" s="293"/>
      <c r="J177" s="294"/>
      <c r="K177" s="293"/>
      <c r="L177" s="378">
        <v>0</v>
      </c>
      <c r="M177" s="2"/>
    </row>
    <row r="178" spans="1:13" ht="15.75">
      <c r="A178" s="296"/>
      <c r="B178" s="324"/>
      <c r="C178" s="293"/>
      <c r="D178" s="293"/>
      <c r="E178" s="324"/>
      <c r="F178" s="318"/>
      <c r="G178" s="277"/>
      <c r="H178" s="293"/>
      <c r="I178" s="293"/>
      <c r="J178" s="294"/>
      <c r="K178" s="293"/>
      <c r="L178" s="378">
        <v>0</v>
      </c>
      <c r="M178" s="2"/>
    </row>
    <row r="179" spans="1:13" ht="15.75">
      <c r="A179" s="296"/>
      <c r="B179" s="324"/>
      <c r="C179" s="293"/>
      <c r="D179" s="293"/>
      <c r="E179" s="324"/>
      <c r="F179" s="318"/>
      <c r="G179" s="277"/>
      <c r="H179" s="293"/>
      <c r="I179" s="293"/>
      <c r="J179" s="294"/>
      <c r="K179" s="293"/>
      <c r="L179" s="378">
        <v>0</v>
      </c>
      <c r="M179" s="2"/>
    </row>
    <row r="180" spans="1:13" ht="15.75">
      <c r="A180" s="296"/>
      <c r="B180" s="324"/>
      <c r="C180" s="293"/>
      <c r="D180" s="293"/>
      <c r="E180" s="324"/>
      <c r="F180" s="318"/>
      <c r="G180" s="277"/>
      <c r="H180" s="293"/>
      <c r="I180" s="293"/>
      <c r="J180" s="294"/>
      <c r="K180" s="293"/>
      <c r="L180" s="378">
        <v>0</v>
      </c>
      <c r="M180" s="2"/>
    </row>
    <row r="181" spans="1:13" ht="15.75">
      <c r="A181" s="296"/>
      <c r="B181" s="324"/>
      <c r="C181" s="293"/>
      <c r="D181" s="293"/>
      <c r="E181" s="324"/>
      <c r="F181" s="318"/>
      <c r="G181" s="277"/>
      <c r="H181" s="293"/>
      <c r="I181" s="293"/>
      <c r="J181" s="294"/>
      <c r="K181" s="293"/>
      <c r="L181" s="378">
        <v>0</v>
      </c>
      <c r="M181" s="2"/>
    </row>
    <row r="182" spans="1:13" ht="15.75">
      <c r="A182" s="296"/>
      <c r="B182" s="324"/>
      <c r="C182" s="293"/>
      <c r="D182" s="293"/>
      <c r="E182" s="324"/>
      <c r="F182" s="318"/>
      <c r="G182" s="277"/>
      <c r="H182" s="293"/>
      <c r="I182" s="293"/>
      <c r="J182" s="294"/>
      <c r="K182" s="293"/>
      <c r="L182" s="378">
        <v>0</v>
      </c>
      <c r="M182" s="2"/>
    </row>
    <row r="183" spans="1:13" ht="15.75">
      <c r="A183" s="296"/>
      <c r="B183" s="324"/>
      <c r="C183" s="293"/>
      <c r="D183" s="293"/>
      <c r="E183" s="324"/>
      <c r="F183" s="318"/>
      <c r="G183" s="277"/>
      <c r="H183" s="293"/>
      <c r="I183" s="293"/>
      <c r="J183" s="294"/>
      <c r="K183" s="293"/>
      <c r="L183" s="378">
        <v>0</v>
      </c>
      <c r="M183" s="2"/>
    </row>
    <row r="184" spans="1:13" ht="15.75">
      <c r="A184" s="296"/>
      <c r="B184" s="324"/>
      <c r="C184" s="293"/>
      <c r="D184" s="293"/>
      <c r="E184" s="324"/>
      <c r="F184" s="318"/>
      <c r="G184" s="277"/>
      <c r="H184" s="293"/>
      <c r="I184" s="293"/>
      <c r="J184" s="294"/>
      <c r="K184" s="293"/>
      <c r="L184" s="378">
        <v>0</v>
      </c>
      <c r="M184" s="2"/>
    </row>
    <row r="185" spans="1:13" ht="15.75">
      <c r="A185" s="296"/>
      <c r="B185" s="324"/>
      <c r="C185" s="293"/>
      <c r="D185" s="293"/>
      <c r="E185" s="324"/>
      <c r="F185" s="318"/>
      <c r="G185" s="277"/>
      <c r="H185" s="293"/>
      <c r="I185" s="293"/>
      <c r="J185" s="294"/>
      <c r="K185" s="293"/>
      <c r="L185" s="378">
        <v>0</v>
      </c>
      <c r="M185" s="2"/>
    </row>
    <row r="186" spans="1:13" ht="15.75">
      <c r="A186" s="296"/>
      <c r="B186" s="324"/>
      <c r="C186" s="293"/>
      <c r="D186" s="293"/>
      <c r="E186" s="324"/>
      <c r="F186" s="318"/>
      <c r="G186" s="277"/>
      <c r="H186" s="293"/>
      <c r="I186" s="293"/>
      <c r="J186" s="294"/>
      <c r="K186" s="293"/>
      <c r="L186" s="378">
        <v>0</v>
      </c>
      <c r="M186" s="2"/>
    </row>
    <row r="187" spans="1:13" ht="15.75">
      <c r="A187" s="296"/>
      <c r="B187" s="324"/>
      <c r="C187" s="293"/>
      <c r="D187" s="293"/>
      <c r="E187" s="324"/>
      <c r="F187" s="318"/>
      <c r="G187" s="277"/>
      <c r="H187" s="293"/>
      <c r="I187" s="293"/>
      <c r="J187" s="294"/>
      <c r="K187" s="293"/>
      <c r="L187" s="378">
        <v>0</v>
      </c>
      <c r="M187" s="2"/>
    </row>
    <row r="188" spans="1:13" ht="15.75">
      <c r="A188" s="296"/>
      <c r="B188" s="324"/>
      <c r="C188" s="293"/>
      <c r="D188" s="293"/>
      <c r="E188" s="324"/>
      <c r="F188" s="318"/>
      <c r="G188" s="277"/>
      <c r="H188" s="293"/>
      <c r="I188" s="293"/>
      <c r="J188" s="294"/>
      <c r="K188" s="293"/>
      <c r="L188" s="378">
        <v>0</v>
      </c>
      <c r="M188" s="2"/>
    </row>
    <row r="189" spans="1:13" ht="15.75">
      <c r="A189" s="296"/>
      <c r="B189" s="324"/>
      <c r="C189" s="293"/>
      <c r="D189" s="293"/>
      <c r="E189" s="324"/>
      <c r="F189" s="318"/>
      <c r="G189" s="277"/>
      <c r="H189" s="293"/>
      <c r="I189" s="293"/>
      <c r="J189" s="294"/>
      <c r="K189" s="293"/>
      <c r="L189" s="378">
        <v>0</v>
      </c>
      <c r="M189" s="2"/>
    </row>
    <row r="190" spans="1:13" ht="15.75">
      <c r="A190" s="296"/>
      <c r="B190" s="324"/>
      <c r="C190" s="293"/>
      <c r="D190" s="293"/>
      <c r="E190" s="324"/>
      <c r="F190" s="318"/>
      <c r="G190" s="277"/>
      <c r="H190" s="293"/>
      <c r="I190" s="293"/>
      <c r="J190" s="294"/>
      <c r="K190" s="293"/>
      <c r="L190" s="378">
        <v>0</v>
      </c>
      <c r="M190" s="2"/>
    </row>
    <row r="191" spans="1:13" ht="15.75">
      <c r="A191" s="296"/>
      <c r="B191" s="324"/>
      <c r="C191" s="293"/>
      <c r="D191" s="293"/>
      <c r="E191" s="324"/>
      <c r="F191" s="318"/>
      <c r="G191" s="277"/>
      <c r="H191" s="293"/>
      <c r="I191" s="293"/>
      <c r="J191" s="294"/>
      <c r="K191" s="293"/>
      <c r="L191" s="378">
        <v>0</v>
      </c>
      <c r="M191" s="2"/>
    </row>
    <row r="192" spans="1:13" ht="15.75">
      <c r="A192" s="296"/>
      <c r="B192" s="324"/>
      <c r="C192" s="293"/>
      <c r="D192" s="293"/>
      <c r="E192" s="324"/>
      <c r="F192" s="318"/>
      <c r="G192" s="277"/>
      <c r="H192" s="293"/>
      <c r="I192" s="293"/>
      <c r="J192" s="294"/>
      <c r="K192" s="293"/>
      <c r="L192" s="378">
        <v>0</v>
      </c>
      <c r="M192" s="2"/>
    </row>
    <row r="193" spans="1:13" ht="15.75">
      <c r="A193" s="296"/>
      <c r="B193" s="324"/>
      <c r="C193" s="293"/>
      <c r="D193" s="293"/>
      <c r="E193" s="324"/>
      <c r="F193" s="318"/>
      <c r="G193" s="277"/>
      <c r="H193" s="293"/>
      <c r="I193" s="293"/>
      <c r="J193" s="294"/>
      <c r="K193" s="293"/>
      <c r="L193" s="378">
        <v>0</v>
      </c>
      <c r="M193" s="2"/>
    </row>
    <row r="194" spans="1:13" ht="15.75">
      <c r="A194" s="296"/>
      <c r="B194" s="324"/>
      <c r="C194" s="293"/>
      <c r="D194" s="293"/>
      <c r="E194" s="324"/>
      <c r="F194" s="318"/>
      <c r="G194" s="277"/>
      <c r="H194" s="293"/>
      <c r="I194" s="293"/>
      <c r="J194" s="294"/>
      <c r="K194" s="293"/>
      <c r="L194" s="378">
        <v>0</v>
      </c>
      <c r="M194" s="2"/>
    </row>
    <row r="195" spans="1:13" ht="15.75">
      <c r="A195" s="296"/>
      <c r="B195" s="324"/>
      <c r="C195" s="293"/>
      <c r="D195" s="293"/>
      <c r="E195" s="324"/>
      <c r="F195" s="318"/>
      <c r="G195" s="277"/>
      <c r="H195" s="293"/>
      <c r="I195" s="293"/>
      <c r="J195" s="294"/>
      <c r="K195" s="293"/>
      <c r="L195" s="378">
        <v>0</v>
      </c>
      <c r="M195" s="2"/>
    </row>
    <row r="196" spans="1:13" ht="15.75">
      <c r="A196" s="296"/>
      <c r="B196" s="324"/>
      <c r="C196" s="293"/>
      <c r="D196" s="293"/>
      <c r="E196" s="324"/>
      <c r="F196" s="318"/>
      <c r="G196" s="277"/>
      <c r="H196" s="293"/>
      <c r="I196" s="293"/>
      <c r="J196" s="294"/>
      <c r="K196" s="293"/>
      <c r="L196" s="378">
        <v>0</v>
      </c>
      <c r="M196" s="2"/>
    </row>
    <row r="197" spans="1:13" ht="15.75">
      <c r="A197" s="296"/>
      <c r="B197" s="324"/>
      <c r="C197" s="293"/>
      <c r="D197" s="293"/>
      <c r="E197" s="324"/>
      <c r="F197" s="318"/>
      <c r="G197" s="277"/>
      <c r="H197" s="293"/>
      <c r="I197" s="293"/>
      <c r="J197" s="294"/>
      <c r="K197" s="293"/>
      <c r="L197" s="378">
        <v>0</v>
      </c>
      <c r="M197" s="2"/>
    </row>
    <row r="198" spans="1:13" ht="15.75">
      <c r="A198" s="296"/>
      <c r="B198" s="324"/>
      <c r="C198" s="293"/>
      <c r="D198" s="293"/>
      <c r="E198" s="324"/>
      <c r="F198" s="318"/>
      <c r="G198" s="277"/>
      <c r="H198" s="293"/>
      <c r="I198" s="293"/>
      <c r="J198" s="294"/>
      <c r="K198" s="293"/>
      <c r="L198" s="378">
        <v>0</v>
      </c>
      <c r="M198" s="2"/>
    </row>
    <row r="199" spans="1:13" ht="15.75">
      <c r="A199" s="296"/>
      <c r="B199" s="324"/>
      <c r="C199" s="293"/>
      <c r="D199" s="293"/>
      <c r="E199" s="324"/>
      <c r="F199" s="318"/>
      <c r="G199" s="277"/>
      <c r="H199" s="293"/>
      <c r="I199" s="293"/>
      <c r="J199" s="294"/>
      <c r="K199" s="293"/>
      <c r="L199" s="378">
        <v>0</v>
      </c>
      <c r="M199" s="2"/>
    </row>
    <row r="200" spans="1:13" ht="15.75">
      <c r="A200" s="296"/>
      <c r="B200" s="324"/>
      <c r="C200" s="293"/>
      <c r="D200" s="293"/>
      <c r="E200" s="324"/>
      <c r="F200" s="318"/>
      <c r="G200" s="277"/>
      <c r="H200" s="293"/>
      <c r="I200" s="293"/>
      <c r="J200" s="294"/>
      <c r="K200" s="293"/>
      <c r="L200" s="378">
        <v>0</v>
      </c>
      <c r="M200" s="2"/>
    </row>
    <row r="201" spans="1:13" ht="15.75">
      <c r="A201" s="296"/>
      <c r="B201" s="324"/>
      <c r="C201" s="293"/>
      <c r="D201" s="293"/>
      <c r="E201" s="324"/>
      <c r="F201" s="318"/>
      <c r="G201" s="277"/>
      <c r="H201" s="293"/>
      <c r="I201" s="293"/>
      <c r="J201" s="294"/>
      <c r="K201" s="293"/>
      <c r="L201" s="378">
        <v>0</v>
      </c>
      <c r="M201" s="2"/>
    </row>
    <row r="202" spans="1:13" ht="15.75">
      <c r="A202" s="296"/>
      <c r="B202" s="324"/>
      <c r="C202" s="293"/>
      <c r="D202" s="293"/>
      <c r="E202" s="324"/>
      <c r="F202" s="318"/>
      <c r="G202" s="277"/>
      <c r="H202" s="293"/>
      <c r="I202" s="293"/>
      <c r="J202" s="294"/>
      <c r="K202" s="293"/>
      <c r="L202" s="378">
        <v>0</v>
      </c>
      <c r="M202" s="2"/>
    </row>
    <row r="203" spans="1:13" ht="15.75">
      <c r="A203" s="296"/>
      <c r="B203" s="324"/>
      <c r="C203" s="293"/>
      <c r="D203" s="293"/>
      <c r="E203" s="324"/>
      <c r="F203" s="318"/>
      <c r="G203" s="277"/>
      <c r="H203" s="293"/>
      <c r="I203" s="293"/>
      <c r="J203" s="294"/>
      <c r="K203" s="293"/>
      <c r="L203" s="378">
        <v>0</v>
      </c>
      <c r="M203" s="2"/>
    </row>
    <row r="204" spans="1:13" ht="15.75">
      <c r="A204" s="296"/>
      <c r="B204" s="324"/>
      <c r="C204" s="293"/>
      <c r="D204" s="293"/>
      <c r="E204" s="324"/>
      <c r="F204" s="318"/>
      <c r="G204" s="277"/>
      <c r="H204" s="293"/>
      <c r="I204" s="293"/>
      <c r="J204" s="294"/>
      <c r="K204" s="293"/>
      <c r="L204" s="378">
        <v>0</v>
      </c>
      <c r="M204" s="2"/>
    </row>
    <row r="205" spans="1:13" ht="15.75">
      <c r="A205" s="296"/>
      <c r="B205" s="324"/>
      <c r="C205" s="293"/>
      <c r="D205" s="293"/>
      <c r="E205" s="324"/>
      <c r="F205" s="318"/>
      <c r="G205" s="277"/>
      <c r="H205" s="293"/>
      <c r="I205" s="293"/>
      <c r="J205" s="294"/>
      <c r="K205" s="293"/>
      <c r="L205" s="378">
        <v>0</v>
      </c>
      <c r="M205" s="2"/>
    </row>
    <row r="206" spans="1:13" ht="15.75">
      <c r="A206" s="296"/>
      <c r="B206" s="324"/>
      <c r="C206" s="293"/>
      <c r="D206" s="293"/>
      <c r="E206" s="324"/>
      <c r="F206" s="318"/>
      <c r="G206" s="277"/>
      <c r="H206" s="293"/>
      <c r="I206" s="293"/>
      <c r="J206" s="294"/>
      <c r="K206" s="293"/>
      <c r="L206" s="378">
        <v>0</v>
      </c>
      <c r="M206" s="2"/>
    </row>
    <row r="207" spans="1:13" ht="15.75">
      <c r="A207" s="296"/>
      <c r="B207" s="324"/>
      <c r="C207" s="293"/>
      <c r="D207" s="293"/>
      <c r="E207" s="324"/>
      <c r="F207" s="318"/>
      <c r="G207" s="277"/>
      <c r="H207" s="293"/>
      <c r="I207" s="293"/>
      <c r="J207" s="294"/>
      <c r="K207" s="293"/>
      <c r="L207" s="378">
        <v>0</v>
      </c>
      <c r="M207" s="2"/>
    </row>
    <row r="208" spans="1:13" ht="15.75">
      <c r="A208" s="296"/>
      <c r="B208" s="324"/>
      <c r="C208" s="293"/>
      <c r="D208" s="293"/>
      <c r="E208" s="324"/>
      <c r="F208" s="318"/>
      <c r="G208" s="277"/>
      <c r="H208" s="293"/>
      <c r="I208" s="293"/>
      <c r="J208" s="294"/>
      <c r="K208" s="293"/>
      <c r="L208" s="378">
        <v>0</v>
      </c>
      <c r="M208" s="2"/>
    </row>
    <row r="209" spans="1:13" ht="15.75">
      <c r="A209" s="296"/>
      <c r="B209" s="324"/>
      <c r="C209" s="293"/>
      <c r="D209" s="293"/>
      <c r="E209" s="324"/>
      <c r="F209" s="318"/>
      <c r="G209" s="277"/>
      <c r="H209" s="293"/>
      <c r="I209" s="293"/>
      <c r="J209" s="294"/>
      <c r="K209" s="293"/>
      <c r="L209" s="378">
        <v>0</v>
      </c>
      <c r="M209" s="2"/>
    </row>
    <row r="210" spans="1:13" ht="15.75">
      <c r="A210" s="296"/>
      <c r="B210" s="324"/>
      <c r="C210" s="293"/>
      <c r="D210" s="293"/>
      <c r="E210" s="324"/>
      <c r="F210" s="318"/>
      <c r="G210" s="277"/>
      <c r="H210" s="293"/>
      <c r="I210" s="293"/>
      <c r="J210" s="294"/>
      <c r="K210" s="293"/>
      <c r="L210" s="378">
        <v>0</v>
      </c>
      <c r="M210" s="2"/>
    </row>
    <row r="211" spans="1:13" ht="15.75">
      <c r="A211" s="296"/>
      <c r="B211" s="324"/>
      <c r="C211" s="293"/>
      <c r="D211" s="293"/>
      <c r="E211" s="324"/>
      <c r="F211" s="318"/>
      <c r="G211" s="277"/>
      <c r="H211" s="293"/>
      <c r="I211" s="293"/>
      <c r="J211" s="294"/>
      <c r="K211" s="293"/>
      <c r="L211" s="378">
        <v>0</v>
      </c>
      <c r="M211" s="2"/>
    </row>
    <row r="212" spans="1:13" ht="15.75">
      <c r="A212" s="296"/>
      <c r="B212" s="324"/>
      <c r="C212" s="293"/>
      <c r="D212" s="293"/>
      <c r="E212" s="324"/>
      <c r="F212" s="318"/>
      <c r="G212" s="277"/>
      <c r="H212" s="293"/>
      <c r="I212" s="293"/>
      <c r="J212" s="294"/>
      <c r="K212" s="293"/>
      <c r="L212" s="378">
        <v>0</v>
      </c>
      <c r="M212" s="2"/>
    </row>
    <row r="213" spans="1:13" ht="15.75">
      <c r="A213" s="296"/>
      <c r="B213" s="324"/>
      <c r="C213" s="293"/>
      <c r="D213" s="293"/>
      <c r="E213" s="324"/>
      <c r="F213" s="318"/>
      <c r="G213" s="277"/>
      <c r="H213" s="293"/>
      <c r="I213" s="293"/>
      <c r="J213" s="294"/>
      <c r="K213" s="293"/>
      <c r="L213" s="378">
        <v>0</v>
      </c>
      <c r="M213" s="2"/>
    </row>
    <row r="214" spans="1:13" ht="15.75">
      <c r="A214" s="296"/>
      <c r="B214" s="324"/>
      <c r="C214" s="293"/>
      <c r="D214" s="293"/>
      <c r="E214" s="324"/>
      <c r="F214" s="318"/>
      <c r="G214" s="277"/>
      <c r="H214" s="293"/>
      <c r="I214" s="293"/>
      <c r="J214" s="294"/>
      <c r="K214" s="293"/>
      <c r="L214" s="378">
        <v>0</v>
      </c>
      <c r="M214" s="2"/>
    </row>
    <row r="215" spans="1:13" ht="15.75">
      <c r="A215" s="296"/>
      <c r="B215" s="324"/>
      <c r="C215" s="293"/>
      <c r="D215" s="293"/>
      <c r="E215" s="324"/>
      <c r="F215" s="318"/>
      <c r="G215" s="277"/>
      <c r="H215" s="293"/>
      <c r="I215" s="293"/>
      <c r="J215" s="294"/>
      <c r="K215" s="293"/>
      <c r="L215" s="378">
        <v>0</v>
      </c>
      <c r="M215" s="2"/>
    </row>
    <row r="216" spans="1:13" ht="15.75">
      <c r="A216" s="296"/>
      <c r="B216" s="324"/>
      <c r="C216" s="293"/>
      <c r="D216" s="293"/>
      <c r="E216" s="324"/>
      <c r="F216" s="318"/>
      <c r="G216" s="277"/>
      <c r="H216" s="293"/>
      <c r="I216" s="293"/>
      <c r="J216" s="294"/>
      <c r="K216" s="293"/>
      <c r="L216" s="378">
        <v>0</v>
      </c>
      <c r="M216" s="2"/>
    </row>
    <row r="217" spans="1:13" ht="15.75">
      <c r="A217" s="296"/>
      <c r="B217" s="324"/>
      <c r="C217" s="293"/>
      <c r="D217" s="293"/>
      <c r="E217" s="324"/>
      <c r="F217" s="318"/>
      <c r="G217" s="277"/>
      <c r="H217" s="293"/>
      <c r="I217" s="293"/>
      <c r="J217" s="294"/>
      <c r="K217" s="293"/>
      <c r="L217" s="378">
        <v>0</v>
      </c>
      <c r="M217" s="2"/>
    </row>
    <row r="218" spans="1:13" ht="15.75">
      <c r="A218" s="296"/>
      <c r="B218" s="324"/>
      <c r="C218" s="293"/>
      <c r="D218" s="293"/>
      <c r="E218" s="324"/>
      <c r="F218" s="318"/>
      <c r="G218" s="277"/>
      <c r="H218" s="293"/>
      <c r="I218" s="293"/>
      <c r="J218" s="294"/>
      <c r="K218" s="293"/>
      <c r="L218" s="378">
        <v>0</v>
      </c>
      <c r="M218" s="2"/>
    </row>
    <row r="219" spans="1:13" ht="15.75">
      <c r="A219" s="296"/>
      <c r="B219" s="324"/>
      <c r="C219" s="293"/>
      <c r="D219" s="293"/>
      <c r="E219" s="324"/>
      <c r="F219" s="318"/>
      <c r="G219" s="277"/>
      <c r="H219" s="293"/>
      <c r="I219" s="293"/>
      <c r="J219" s="294"/>
      <c r="K219" s="293"/>
      <c r="L219" s="378">
        <v>0</v>
      </c>
      <c r="M219" s="2"/>
    </row>
    <row r="220" spans="1:13" ht="15.75">
      <c r="A220" s="296"/>
      <c r="B220" s="324"/>
      <c r="C220" s="293"/>
      <c r="D220" s="293"/>
      <c r="E220" s="324"/>
      <c r="F220" s="318"/>
      <c r="G220" s="277"/>
      <c r="H220" s="293"/>
      <c r="I220" s="293"/>
      <c r="J220" s="294"/>
      <c r="K220" s="293"/>
      <c r="L220" s="378">
        <v>0</v>
      </c>
      <c r="M220" s="2"/>
    </row>
    <row r="221" spans="1:13" ht="15.75">
      <c r="A221" s="296"/>
      <c r="B221" s="324"/>
      <c r="C221" s="293"/>
      <c r="D221" s="293"/>
      <c r="E221" s="324"/>
      <c r="F221" s="318"/>
      <c r="G221" s="277"/>
      <c r="H221" s="293"/>
      <c r="I221" s="293"/>
      <c r="J221" s="294"/>
      <c r="K221" s="293"/>
      <c r="L221" s="378">
        <v>0</v>
      </c>
      <c r="M221" s="2"/>
    </row>
    <row r="222" spans="1:13" ht="15.75">
      <c r="A222" s="296"/>
      <c r="B222" s="324"/>
      <c r="C222" s="293"/>
      <c r="D222" s="293"/>
      <c r="E222" s="324"/>
      <c r="F222" s="318"/>
      <c r="G222" s="277"/>
      <c r="H222" s="293"/>
      <c r="I222" s="293"/>
      <c r="J222" s="294"/>
      <c r="K222" s="293"/>
      <c r="L222" s="378">
        <v>0</v>
      </c>
      <c r="M222" s="2"/>
    </row>
    <row r="223" spans="1:13" ht="15.75">
      <c r="A223" s="296"/>
      <c r="B223" s="324"/>
      <c r="C223" s="293"/>
      <c r="D223" s="293"/>
      <c r="E223" s="324"/>
      <c r="F223" s="318"/>
      <c r="G223" s="277"/>
      <c r="H223" s="293"/>
      <c r="I223" s="293"/>
      <c r="J223" s="294"/>
      <c r="K223" s="293"/>
      <c r="L223" s="378">
        <v>0</v>
      </c>
      <c r="M223" s="2"/>
    </row>
    <row r="224" spans="1:13" ht="15.75">
      <c r="A224" s="296"/>
      <c r="B224" s="324"/>
      <c r="C224" s="293"/>
      <c r="D224" s="293"/>
      <c r="E224" s="324"/>
      <c r="F224" s="318"/>
      <c r="G224" s="277"/>
      <c r="H224" s="293"/>
      <c r="I224" s="293"/>
      <c r="J224" s="294"/>
      <c r="K224" s="293"/>
      <c r="L224" s="378">
        <v>0</v>
      </c>
      <c r="M224" s="2"/>
    </row>
    <row r="225" spans="1:13" ht="15.75">
      <c r="A225" s="296"/>
      <c r="B225" s="324"/>
      <c r="C225" s="293"/>
      <c r="D225" s="293"/>
      <c r="E225" s="324"/>
      <c r="F225" s="318"/>
      <c r="G225" s="277"/>
      <c r="H225" s="293"/>
      <c r="I225" s="293"/>
      <c r="J225" s="294"/>
      <c r="K225" s="293"/>
      <c r="L225" s="378">
        <v>0</v>
      </c>
      <c r="M225" s="2"/>
    </row>
    <row r="226" spans="1:13" ht="15.75">
      <c r="A226" s="296"/>
      <c r="B226" s="324"/>
      <c r="C226" s="293"/>
      <c r="D226" s="293"/>
      <c r="E226" s="324"/>
      <c r="F226" s="318"/>
      <c r="G226" s="277"/>
      <c r="H226" s="293"/>
      <c r="I226" s="293"/>
      <c r="J226" s="294"/>
      <c r="K226" s="293"/>
      <c r="L226" s="378">
        <v>0</v>
      </c>
      <c r="M226" s="2"/>
    </row>
    <row r="227" spans="1:13" ht="15.75">
      <c r="A227" s="296"/>
      <c r="B227" s="324"/>
      <c r="C227" s="293"/>
      <c r="D227" s="293"/>
      <c r="E227" s="324"/>
      <c r="F227" s="318"/>
      <c r="G227" s="277"/>
      <c r="H227" s="293"/>
      <c r="I227" s="293"/>
      <c r="J227" s="294"/>
      <c r="K227" s="293"/>
      <c r="L227" s="378">
        <v>0</v>
      </c>
      <c r="M227" s="2"/>
    </row>
    <row r="228" spans="1:13" ht="15.75">
      <c r="A228" s="296"/>
      <c r="B228" s="324"/>
      <c r="C228" s="293"/>
      <c r="D228" s="293"/>
      <c r="E228" s="324"/>
      <c r="F228" s="318"/>
      <c r="G228" s="277"/>
      <c r="H228" s="293"/>
      <c r="I228" s="293"/>
      <c r="J228" s="294"/>
      <c r="K228" s="293"/>
      <c r="L228" s="378">
        <v>0</v>
      </c>
      <c r="M228" s="2"/>
    </row>
    <row r="229" spans="1:13" ht="15.75">
      <c r="A229" s="296"/>
      <c r="B229" s="324"/>
      <c r="C229" s="293"/>
      <c r="D229" s="293"/>
      <c r="E229" s="324"/>
      <c r="F229" s="318"/>
      <c r="G229" s="277"/>
      <c r="H229" s="293"/>
      <c r="I229" s="293"/>
      <c r="J229" s="294"/>
      <c r="K229" s="293"/>
      <c r="L229" s="378">
        <v>0</v>
      </c>
      <c r="M229" s="2"/>
    </row>
    <row r="230" spans="1:13" ht="15.75">
      <c r="A230" s="296"/>
      <c r="B230" s="324"/>
      <c r="C230" s="293"/>
      <c r="D230" s="293"/>
      <c r="E230" s="324"/>
      <c r="F230" s="318"/>
      <c r="G230" s="277"/>
      <c r="H230" s="293"/>
      <c r="I230" s="293"/>
      <c r="J230" s="294"/>
      <c r="K230" s="293"/>
      <c r="L230" s="378">
        <v>0</v>
      </c>
      <c r="M230" s="2"/>
    </row>
    <row r="231" spans="1:13" ht="15.75">
      <c r="A231" s="296"/>
      <c r="B231" s="324"/>
      <c r="C231" s="293"/>
      <c r="D231" s="293"/>
      <c r="E231" s="324"/>
      <c r="F231" s="318"/>
      <c r="G231" s="277"/>
      <c r="H231" s="293"/>
      <c r="I231" s="293"/>
      <c r="J231" s="294"/>
      <c r="K231" s="293"/>
      <c r="L231" s="378">
        <v>0</v>
      </c>
      <c r="M231" s="2"/>
    </row>
    <row r="232" spans="1:13" ht="15.75">
      <c r="A232" s="296"/>
      <c r="B232" s="324"/>
      <c r="C232" s="293"/>
      <c r="D232" s="293"/>
      <c r="E232" s="324"/>
      <c r="F232" s="318"/>
      <c r="G232" s="277"/>
      <c r="H232" s="293"/>
      <c r="I232" s="293"/>
      <c r="J232" s="294"/>
      <c r="K232" s="293"/>
      <c r="L232" s="378">
        <v>0</v>
      </c>
      <c r="M232" s="2"/>
    </row>
    <row r="233" spans="1:13" ht="15.75">
      <c r="A233" s="296"/>
      <c r="B233" s="324"/>
      <c r="C233" s="293"/>
      <c r="D233" s="293"/>
      <c r="E233" s="324"/>
      <c r="F233" s="318"/>
      <c r="G233" s="277"/>
      <c r="H233" s="293"/>
      <c r="I233" s="293"/>
      <c r="J233" s="294"/>
      <c r="K233" s="293"/>
      <c r="L233" s="378">
        <v>0</v>
      </c>
      <c r="M233" s="2"/>
    </row>
    <row r="234" spans="1:13" ht="15.75">
      <c r="A234" s="296"/>
      <c r="B234" s="324"/>
      <c r="C234" s="293"/>
      <c r="D234" s="293"/>
      <c r="E234" s="324"/>
      <c r="F234" s="318"/>
      <c r="G234" s="277"/>
      <c r="H234" s="293"/>
      <c r="I234" s="293"/>
      <c r="J234" s="294"/>
      <c r="K234" s="293"/>
      <c r="L234" s="378">
        <v>0</v>
      </c>
      <c r="M234" s="2"/>
    </row>
    <row r="235" spans="1:13">
      <c r="A235" s="296"/>
      <c r="B235" s="324"/>
      <c r="C235" s="293"/>
      <c r="M235" s="2"/>
    </row>
    <row r="236" spans="1:13">
      <c r="M236" s="2"/>
    </row>
    <row r="237" spans="1:13">
      <c r="M237" s="2"/>
    </row>
  </sheetData>
  <protectedRanges>
    <protectedRange sqref="B87:B91 B98:B140" name="Intervalo2_1_1_1"/>
    <protectedRange sqref="B92:B97" name="Intervalo2_1_1"/>
  </protectedRanges>
  <customSheetViews>
    <customSheetView guid="{4D67ECEB-8567-46A4-915F-4BBFDD1E02FC}" scale="80" topLeftCell="C13">
      <selection activeCell="L39" sqref="L39"/>
      <rowBreaks count="1" manualBreakCount="1">
        <brk id="91" max="11" man="1"/>
      </rowBreaks>
      <pageMargins left="0.17" right="0.52" top="0.78740157480314965" bottom="0.16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17" right="0.52" top="0.78740157480314965" bottom="0.16" header="0.31496062992125984" footer="0.31496062992125984"/>
  <pageSetup paperSize="9" scale="32" orientation="landscape" horizontalDpi="300" verticalDpi="300" r:id="rId2"/>
  <rowBreaks count="1" manualBreakCount="1">
    <brk id="109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15"/>
  <sheetViews>
    <sheetView zoomScale="80" zoomScaleNormal="80" workbookViewId="0">
      <selection sqref="A1:H2"/>
    </sheetView>
  </sheetViews>
  <sheetFormatPr defaultColWidth="9" defaultRowHeight="15"/>
  <cols>
    <col min="1" max="1" width="30.5703125" style="2" customWidth="1"/>
    <col min="2" max="2" width="49.7109375" style="2" customWidth="1"/>
    <col min="3" max="3" width="20.28515625" style="2" customWidth="1"/>
    <col min="4" max="4" width="16.85546875" style="2" customWidth="1"/>
    <col min="5" max="5" width="23.42578125" style="2" customWidth="1"/>
    <col min="6" max="6" width="25.5703125" style="2" customWidth="1"/>
    <col min="7" max="7" width="19" style="2" customWidth="1"/>
    <col min="8" max="8" width="21.140625" style="2" customWidth="1"/>
    <col min="9" max="9" width="14.28515625" style="2" customWidth="1"/>
    <col min="10" max="10" width="28.5703125" style="2" customWidth="1"/>
    <col min="11" max="11" width="11.5703125" style="2" customWidth="1"/>
    <col min="12" max="259" width="9.140625" style="2"/>
    <col min="260" max="261" width="14.28515625" style="2" customWidth="1"/>
    <col min="262" max="262" width="20.7109375" style="2" customWidth="1"/>
    <col min="263" max="263" width="50.7109375" style="2" customWidth="1"/>
    <col min="264" max="264" width="18.42578125" style="2" customWidth="1"/>
    <col min="265" max="265" width="14.28515625" style="2" customWidth="1"/>
    <col min="266" max="266" width="28.5703125" style="2" customWidth="1"/>
    <col min="267" max="267" width="11.5703125" style="2" customWidth="1"/>
    <col min="268" max="515" width="9.140625" style="2"/>
    <col min="516" max="517" width="14.28515625" style="2" customWidth="1"/>
    <col min="518" max="518" width="20.7109375" style="2" customWidth="1"/>
    <col min="519" max="519" width="50.7109375" style="2" customWidth="1"/>
    <col min="520" max="520" width="18.42578125" style="2" customWidth="1"/>
    <col min="521" max="521" width="14.28515625" style="2" customWidth="1"/>
    <col min="522" max="522" width="28.5703125" style="2" customWidth="1"/>
    <col min="523" max="523" width="11.5703125" style="2" customWidth="1"/>
    <col min="524" max="771" width="9.140625" style="2"/>
    <col min="772" max="773" width="14.28515625" style="2" customWidth="1"/>
    <col min="774" max="774" width="20.7109375" style="2" customWidth="1"/>
    <col min="775" max="775" width="50.7109375" style="2" customWidth="1"/>
    <col min="776" max="776" width="18.42578125" style="2" customWidth="1"/>
    <col min="777" max="777" width="14.28515625" style="2" customWidth="1"/>
    <col min="778" max="778" width="28.5703125" style="2" customWidth="1"/>
    <col min="779" max="779" width="11.5703125" style="2" customWidth="1"/>
    <col min="780" max="1027" width="9.140625" style="2"/>
    <col min="1028" max="1029" width="14.28515625" style="2" customWidth="1"/>
    <col min="1030" max="1030" width="20.7109375" style="2" customWidth="1"/>
    <col min="1031" max="1031" width="50.7109375" style="2" customWidth="1"/>
    <col min="1032" max="1032" width="18.42578125" style="2" customWidth="1"/>
    <col min="1033" max="1033" width="14.28515625" style="2" customWidth="1"/>
    <col min="1034" max="1034" width="28.5703125" style="2" customWidth="1"/>
    <col min="1035" max="1035" width="11.5703125" style="2" customWidth="1"/>
    <col min="1036" max="1283" width="9.140625" style="2"/>
    <col min="1284" max="1285" width="14.28515625" style="2" customWidth="1"/>
    <col min="1286" max="1286" width="20.7109375" style="2" customWidth="1"/>
    <col min="1287" max="1287" width="50.7109375" style="2" customWidth="1"/>
    <col min="1288" max="1288" width="18.42578125" style="2" customWidth="1"/>
    <col min="1289" max="1289" width="14.28515625" style="2" customWidth="1"/>
    <col min="1290" max="1290" width="28.5703125" style="2" customWidth="1"/>
    <col min="1291" max="1291" width="11.5703125" style="2" customWidth="1"/>
    <col min="1292" max="1539" width="9.140625" style="2"/>
    <col min="1540" max="1541" width="14.28515625" style="2" customWidth="1"/>
    <col min="1542" max="1542" width="20.7109375" style="2" customWidth="1"/>
    <col min="1543" max="1543" width="50.7109375" style="2" customWidth="1"/>
    <col min="1544" max="1544" width="18.42578125" style="2" customWidth="1"/>
    <col min="1545" max="1545" width="14.28515625" style="2" customWidth="1"/>
    <col min="1546" max="1546" width="28.5703125" style="2" customWidth="1"/>
    <col min="1547" max="1547" width="11.5703125" style="2" customWidth="1"/>
    <col min="1548" max="1795" width="9.140625" style="2"/>
    <col min="1796" max="1797" width="14.28515625" style="2" customWidth="1"/>
    <col min="1798" max="1798" width="20.7109375" style="2" customWidth="1"/>
    <col min="1799" max="1799" width="50.7109375" style="2" customWidth="1"/>
    <col min="1800" max="1800" width="18.42578125" style="2" customWidth="1"/>
    <col min="1801" max="1801" width="14.28515625" style="2" customWidth="1"/>
    <col min="1802" max="1802" width="28.5703125" style="2" customWidth="1"/>
    <col min="1803" max="1803" width="11.5703125" style="2" customWidth="1"/>
    <col min="1804" max="2051" width="9.140625" style="2"/>
    <col min="2052" max="2053" width="14.28515625" style="2" customWidth="1"/>
    <col min="2054" max="2054" width="20.7109375" style="2" customWidth="1"/>
    <col min="2055" max="2055" width="50.7109375" style="2" customWidth="1"/>
    <col min="2056" max="2056" width="18.42578125" style="2" customWidth="1"/>
    <col min="2057" max="2057" width="14.28515625" style="2" customWidth="1"/>
    <col min="2058" max="2058" width="28.5703125" style="2" customWidth="1"/>
    <col min="2059" max="2059" width="11.5703125" style="2" customWidth="1"/>
    <col min="2060" max="2307" width="9.140625" style="2"/>
    <col min="2308" max="2309" width="14.28515625" style="2" customWidth="1"/>
    <col min="2310" max="2310" width="20.7109375" style="2" customWidth="1"/>
    <col min="2311" max="2311" width="50.7109375" style="2" customWidth="1"/>
    <col min="2312" max="2312" width="18.42578125" style="2" customWidth="1"/>
    <col min="2313" max="2313" width="14.28515625" style="2" customWidth="1"/>
    <col min="2314" max="2314" width="28.5703125" style="2" customWidth="1"/>
    <col min="2315" max="2315" width="11.5703125" style="2" customWidth="1"/>
    <col min="2316" max="2563" width="9.140625" style="2"/>
    <col min="2564" max="2565" width="14.28515625" style="2" customWidth="1"/>
    <col min="2566" max="2566" width="20.7109375" style="2" customWidth="1"/>
    <col min="2567" max="2567" width="50.7109375" style="2" customWidth="1"/>
    <col min="2568" max="2568" width="18.42578125" style="2" customWidth="1"/>
    <col min="2569" max="2569" width="14.28515625" style="2" customWidth="1"/>
    <col min="2570" max="2570" width="28.5703125" style="2" customWidth="1"/>
    <col min="2571" max="2571" width="11.5703125" style="2" customWidth="1"/>
    <col min="2572" max="2819" width="9.140625" style="2"/>
    <col min="2820" max="2821" width="14.28515625" style="2" customWidth="1"/>
    <col min="2822" max="2822" width="20.7109375" style="2" customWidth="1"/>
    <col min="2823" max="2823" width="50.7109375" style="2" customWidth="1"/>
    <col min="2824" max="2824" width="18.42578125" style="2" customWidth="1"/>
    <col min="2825" max="2825" width="14.28515625" style="2" customWidth="1"/>
    <col min="2826" max="2826" width="28.5703125" style="2" customWidth="1"/>
    <col min="2827" max="2827" width="11.5703125" style="2" customWidth="1"/>
    <col min="2828" max="3075" width="9.140625" style="2"/>
    <col min="3076" max="3077" width="14.28515625" style="2" customWidth="1"/>
    <col min="3078" max="3078" width="20.7109375" style="2" customWidth="1"/>
    <col min="3079" max="3079" width="50.7109375" style="2" customWidth="1"/>
    <col min="3080" max="3080" width="18.42578125" style="2" customWidth="1"/>
    <col min="3081" max="3081" width="14.28515625" style="2" customWidth="1"/>
    <col min="3082" max="3082" width="28.5703125" style="2" customWidth="1"/>
    <col min="3083" max="3083" width="11.5703125" style="2" customWidth="1"/>
    <col min="3084" max="3331" width="9.140625" style="2"/>
    <col min="3332" max="3333" width="14.28515625" style="2" customWidth="1"/>
    <col min="3334" max="3334" width="20.7109375" style="2" customWidth="1"/>
    <col min="3335" max="3335" width="50.7109375" style="2" customWidth="1"/>
    <col min="3336" max="3336" width="18.42578125" style="2" customWidth="1"/>
    <col min="3337" max="3337" width="14.28515625" style="2" customWidth="1"/>
    <col min="3338" max="3338" width="28.5703125" style="2" customWidth="1"/>
    <col min="3339" max="3339" width="11.5703125" style="2" customWidth="1"/>
    <col min="3340" max="3587" width="9.140625" style="2"/>
    <col min="3588" max="3589" width="14.28515625" style="2" customWidth="1"/>
    <col min="3590" max="3590" width="20.7109375" style="2" customWidth="1"/>
    <col min="3591" max="3591" width="50.7109375" style="2" customWidth="1"/>
    <col min="3592" max="3592" width="18.42578125" style="2" customWidth="1"/>
    <col min="3593" max="3593" width="14.28515625" style="2" customWidth="1"/>
    <col min="3594" max="3594" width="28.5703125" style="2" customWidth="1"/>
    <col min="3595" max="3595" width="11.5703125" style="2" customWidth="1"/>
    <col min="3596" max="3843" width="9.140625" style="2"/>
    <col min="3844" max="3845" width="14.28515625" style="2" customWidth="1"/>
    <col min="3846" max="3846" width="20.7109375" style="2" customWidth="1"/>
    <col min="3847" max="3847" width="50.7109375" style="2" customWidth="1"/>
    <col min="3848" max="3848" width="18.42578125" style="2" customWidth="1"/>
    <col min="3849" max="3849" width="14.28515625" style="2" customWidth="1"/>
    <col min="3850" max="3850" width="28.5703125" style="2" customWidth="1"/>
    <col min="3851" max="3851" width="11.5703125" style="2" customWidth="1"/>
    <col min="3852" max="4099" width="9.140625" style="2"/>
    <col min="4100" max="4101" width="14.28515625" style="2" customWidth="1"/>
    <col min="4102" max="4102" width="20.7109375" style="2" customWidth="1"/>
    <col min="4103" max="4103" width="50.7109375" style="2" customWidth="1"/>
    <col min="4104" max="4104" width="18.42578125" style="2" customWidth="1"/>
    <col min="4105" max="4105" width="14.28515625" style="2" customWidth="1"/>
    <col min="4106" max="4106" width="28.5703125" style="2" customWidth="1"/>
    <col min="4107" max="4107" width="11.5703125" style="2" customWidth="1"/>
    <col min="4108" max="4355" width="9.140625" style="2"/>
    <col min="4356" max="4357" width="14.28515625" style="2" customWidth="1"/>
    <col min="4358" max="4358" width="20.7109375" style="2" customWidth="1"/>
    <col min="4359" max="4359" width="50.7109375" style="2" customWidth="1"/>
    <col min="4360" max="4360" width="18.42578125" style="2" customWidth="1"/>
    <col min="4361" max="4361" width="14.28515625" style="2" customWidth="1"/>
    <col min="4362" max="4362" width="28.5703125" style="2" customWidth="1"/>
    <col min="4363" max="4363" width="11.5703125" style="2" customWidth="1"/>
    <col min="4364" max="4611" width="9.140625" style="2"/>
    <col min="4612" max="4613" width="14.28515625" style="2" customWidth="1"/>
    <col min="4614" max="4614" width="20.7109375" style="2" customWidth="1"/>
    <col min="4615" max="4615" width="50.7109375" style="2" customWidth="1"/>
    <col min="4616" max="4616" width="18.42578125" style="2" customWidth="1"/>
    <col min="4617" max="4617" width="14.28515625" style="2" customWidth="1"/>
    <col min="4618" max="4618" width="28.5703125" style="2" customWidth="1"/>
    <col min="4619" max="4619" width="11.5703125" style="2" customWidth="1"/>
    <col min="4620" max="4867" width="9.140625" style="2"/>
    <col min="4868" max="4869" width="14.28515625" style="2" customWidth="1"/>
    <col min="4870" max="4870" width="20.7109375" style="2" customWidth="1"/>
    <col min="4871" max="4871" width="50.7109375" style="2" customWidth="1"/>
    <col min="4872" max="4872" width="18.42578125" style="2" customWidth="1"/>
    <col min="4873" max="4873" width="14.28515625" style="2" customWidth="1"/>
    <col min="4874" max="4874" width="28.5703125" style="2" customWidth="1"/>
    <col min="4875" max="4875" width="11.5703125" style="2" customWidth="1"/>
    <col min="4876" max="5123" width="9.140625" style="2"/>
    <col min="5124" max="5125" width="14.28515625" style="2" customWidth="1"/>
    <col min="5126" max="5126" width="20.7109375" style="2" customWidth="1"/>
    <col min="5127" max="5127" width="50.7109375" style="2" customWidth="1"/>
    <col min="5128" max="5128" width="18.42578125" style="2" customWidth="1"/>
    <col min="5129" max="5129" width="14.28515625" style="2" customWidth="1"/>
    <col min="5130" max="5130" width="28.5703125" style="2" customWidth="1"/>
    <col min="5131" max="5131" width="11.5703125" style="2" customWidth="1"/>
    <col min="5132" max="5379" width="9.140625" style="2"/>
    <col min="5380" max="5381" width="14.28515625" style="2" customWidth="1"/>
    <col min="5382" max="5382" width="20.7109375" style="2" customWidth="1"/>
    <col min="5383" max="5383" width="50.7109375" style="2" customWidth="1"/>
    <col min="5384" max="5384" width="18.42578125" style="2" customWidth="1"/>
    <col min="5385" max="5385" width="14.28515625" style="2" customWidth="1"/>
    <col min="5386" max="5386" width="28.5703125" style="2" customWidth="1"/>
    <col min="5387" max="5387" width="11.5703125" style="2" customWidth="1"/>
    <col min="5388" max="5635" width="9.140625" style="2"/>
    <col min="5636" max="5637" width="14.28515625" style="2" customWidth="1"/>
    <col min="5638" max="5638" width="20.7109375" style="2" customWidth="1"/>
    <col min="5639" max="5639" width="50.7109375" style="2" customWidth="1"/>
    <col min="5640" max="5640" width="18.42578125" style="2" customWidth="1"/>
    <col min="5641" max="5641" width="14.28515625" style="2" customWidth="1"/>
    <col min="5642" max="5642" width="28.5703125" style="2" customWidth="1"/>
    <col min="5643" max="5643" width="11.5703125" style="2" customWidth="1"/>
    <col min="5644" max="5891" width="9.140625" style="2"/>
    <col min="5892" max="5893" width="14.28515625" style="2" customWidth="1"/>
    <col min="5894" max="5894" width="20.7109375" style="2" customWidth="1"/>
    <col min="5895" max="5895" width="50.7109375" style="2" customWidth="1"/>
    <col min="5896" max="5896" width="18.42578125" style="2" customWidth="1"/>
    <col min="5897" max="5897" width="14.28515625" style="2" customWidth="1"/>
    <col min="5898" max="5898" width="28.5703125" style="2" customWidth="1"/>
    <col min="5899" max="5899" width="11.5703125" style="2" customWidth="1"/>
    <col min="5900" max="6147" width="9.140625" style="2"/>
    <col min="6148" max="6149" width="14.28515625" style="2" customWidth="1"/>
    <col min="6150" max="6150" width="20.7109375" style="2" customWidth="1"/>
    <col min="6151" max="6151" width="50.7109375" style="2" customWidth="1"/>
    <col min="6152" max="6152" width="18.42578125" style="2" customWidth="1"/>
    <col min="6153" max="6153" width="14.28515625" style="2" customWidth="1"/>
    <col min="6154" max="6154" width="28.5703125" style="2" customWidth="1"/>
    <col min="6155" max="6155" width="11.5703125" style="2" customWidth="1"/>
    <col min="6156" max="6403" width="9.140625" style="2"/>
    <col min="6404" max="6405" width="14.28515625" style="2" customWidth="1"/>
    <col min="6406" max="6406" width="20.7109375" style="2" customWidth="1"/>
    <col min="6407" max="6407" width="50.7109375" style="2" customWidth="1"/>
    <col min="6408" max="6408" width="18.42578125" style="2" customWidth="1"/>
    <col min="6409" max="6409" width="14.28515625" style="2" customWidth="1"/>
    <col min="6410" max="6410" width="28.5703125" style="2" customWidth="1"/>
    <col min="6411" max="6411" width="11.5703125" style="2" customWidth="1"/>
    <col min="6412" max="6659" width="9.140625" style="2"/>
    <col min="6660" max="6661" width="14.28515625" style="2" customWidth="1"/>
    <col min="6662" max="6662" width="20.7109375" style="2" customWidth="1"/>
    <col min="6663" max="6663" width="50.7109375" style="2" customWidth="1"/>
    <col min="6664" max="6664" width="18.42578125" style="2" customWidth="1"/>
    <col min="6665" max="6665" width="14.28515625" style="2" customWidth="1"/>
    <col min="6666" max="6666" width="28.5703125" style="2" customWidth="1"/>
    <col min="6667" max="6667" width="11.5703125" style="2" customWidth="1"/>
    <col min="6668" max="6915" width="9.140625" style="2"/>
    <col min="6916" max="6917" width="14.28515625" style="2" customWidth="1"/>
    <col min="6918" max="6918" width="20.7109375" style="2" customWidth="1"/>
    <col min="6919" max="6919" width="50.7109375" style="2" customWidth="1"/>
    <col min="6920" max="6920" width="18.42578125" style="2" customWidth="1"/>
    <col min="6921" max="6921" width="14.28515625" style="2" customWidth="1"/>
    <col min="6922" max="6922" width="28.5703125" style="2" customWidth="1"/>
    <col min="6923" max="6923" width="11.5703125" style="2" customWidth="1"/>
    <col min="6924" max="7171" width="9.140625" style="2"/>
    <col min="7172" max="7173" width="14.28515625" style="2" customWidth="1"/>
    <col min="7174" max="7174" width="20.7109375" style="2" customWidth="1"/>
    <col min="7175" max="7175" width="50.7109375" style="2" customWidth="1"/>
    <col min="7176" max="7176" width="18.42578125" style="2" customWidth="1"/>
    <col min="7177" max="7177" width="14.28515625" style="2" customWidth="1"/>
    <col min="7178" max="7178" width="28.5703125" style="2" customWidth="1"/>
    <col min="7179" max="7179" width="11.5703125" style="2" customWidth="1"/>
    <col min="7180" max="7427" width="9.140625" style="2"/>
    <col min="7428" max="7429" width="14.28515625" style="2" customWidth="1"/>
    <col min="7430" max="7430" width="20.7109375" style="2" customWidth="1"/>
    <col min="7431" max="7431" width="50.7109375" style="2" customWidth="1"/>
    <col min="7432" max="7432" width="18.42578125" style="2" customWidth="1"/>
    <col min="7433" max="7433" width="14.28515625" style="2" customWidth="1"/>
    <col min="7434" max="7434" width="28.5703125" style="2" customWidth="1"/>
    <col min="7435" max="7435" width="11.5703125" style="2" customWidth="1"/>
    <col min="7436" max="7683" width="9.140625" style="2"/>
    <col min="7684" max="7685" width="14.28515625" style="2" customWidth="1"/>
    <col min="7686" max="7686" width="20.7109375" style="2" customWidth="1"/>
    <col min="7687" max="7687" width="50.7109375" style="2" customWidth="1"/>
    <col min="7688" max="7688" width="18.42578125" style="2" customWidth="1"/>
    <col min="7689" max="7689" width="14.28515625" style="2" customWidth="1"/>
    <col min="7690" max="7690" width="28.5703125" style="2" customWidth="1"/>
    <col min="7691" max="7691" width="11.5703125" style="2" customWidth="1"/>
    <col min="7692" max="7939" width="9.140625" style="2"/>
    <col min="7940" max="7941" width="14.28515625" style="2" customWidth="1"/>
    <col min="7942" max="7942" width="20.7109375" style="2" customWidth="1"/>
    <col min="7943" max="7943" width="50.7109375" style="2" customWidth="1"/>
    <col min="7944" max="7944" width="18.42578125" style="2" customWidth="1"/>
    <col min="7945" max="7945" width="14.28515625" style="2" customWidth="1"/>
    <col min="7946" max="7946" width="28.5703125" style="2" customWidth="1"/>
    <col min="7947" max="7947" width="11.5703125" style="2" customWidth="1"/>
    <col min="7948" max="8195" width="9.140625" style="2"/>
    <col min="8196" max="8197" width="14.28515625" style="2" customWidth="1"/>
    <col min="8198" max="8198" width="20.7109375" style="2" customWidth="1"/>
    <col min="8199" max="8199" width="50.7109375" style="2" customWidth="1"/>
    <col min="8200" max="8200" width="18.42578125" style="2" customWidth="1"/>
    <col min="8201" max="8201" width="14.28515625" style="2" customWidth="1"/>
    <col min="8202" max="8202" width="28.5703125" style="2" customWidth="1"/>
    <col min="8203" max="8203" width="11.5703125" style="2" customWidth="1"/>
    <col min="8204" max="8451" width="9.140625" style="2"/>
    <col min="8452" max="8453" width="14.28515625" style="2" customWidth="1"/>
    <col min="8454" max="8454" width="20.7109375" style="2" customWidth="1"/>
    <col min="8455" max="8455" width="50.7109375" style="2" customWidth="1"/>
    <col min="8456" max="8456" width="18.42578125" style="2" customWidth="1"/>
    <col min="8457" max="8457" width="14.28515625" style="2" customWidth="1"/>
    <col min="8458" max="8458" width="28.5703125" style="2" customWidth="1"/>
    <col min="8459" max="8459" width="11.5703125" style="2" customWidth="1"/>
    <col min="8460" max="8707" width="9.140625" style="2"/>
    <col min="8708" max="8709" width="14.28515625" style="2" customWidth="1"/>
    <col min="8710" max="8710" width="20.7109375" style="2" customWidth="1"/>
    <col min="8711" max="8711" width="50.7109375" style="2" customWidth="1"/>
    <col min="8712" max="8712" width="18.42578125" style="2" customWidth="1"/>
    <col min="8713" max="8713" width="14.28515625" style="2" customWidth="1"/>
    <col min="8714" max="8714" width="28.5703125" style="2" customWidth="1"/>
    <col min="8715" max="8715" width="11.5703125" style="2" customWidth="1"/>
    <col min="8716" max="8963" width="9.140625" style="2"/>
    <col min="8964" max="8965" width="14.28515625" style="2" customWidth="1"/>
    <col min="8966" max="8966" width="20.7109375" style="2" customWidth="1"/>
    <col min="8967" max="8967" width="50.7109375" style="2" customWidth="1"/>
    <col min="8968" max="8968" width="18.42578125" style="2" customWidth="1"/>
    <col min="8969" max="8969" width="14.28515625" style="2" customWidth="1"/>
    <col min="8970" max="8970" width="28.5703125" style="2" customWidth="1"/>
    <col min="8971" max="8971" width="11.5703125" style="2" customWidth="1"/>
    <col min="8972" max="9219" width="9.140625" style="2"/>
    <col min="9220" max="9221" width="14.28515625" style="2" customWidth="1"/>
    <col min="9222" max="9222" width="20.7109375" style="2" customWidth="1"/>
    <col min="9223" max="9223" width="50.7109375" style="2" customWidth="1"/>
    <col min="9224" max="9224" width="18.42578125" style="2" customWidth="1"/>
    <col min="9225" max="9225" width="14.28515625" style="2" customWidth="1"/>
    <col min="9226" max="9226" width="28.5703125" style="2" customWidth="1"/>
    <col min="9227" max="9227" width="11.5703125" style="2" customWidth="1"/>
    <col min="9228" max="9475" width="9.140625" style="2"/>
    <col min="9476" max="9477" width="14.28515625" style="2" customWidth="1"/>
    <col min="9478" max="9478" width="20.7109375" style="2" customWidth="1"/>
    <col min="9479" max="9479" width="50.7109375" style="2" customWidth="1"/>
    <col min="9480" max="9480" width="18.42578125" style="2" customWidth="1"/>
    <col min="9481" max="9481" width="14.28515625" style="2" customWidth="1"/>
    <col min="9482" max="9482" width="28.5703125" style="2" customWidth="1"/>
    <col min="9483" max="9483" width="11.5703125" style="2" customWidth="1"/>
    <col min="9484" max="9731" width="9.140625" style="2"/>
    <col min="9732" max="9733" width="14.28515625" style="2" customWidth="1"/>
    <col min="9734" max="9734" width="20.7109375" style="2" customWidth="1"/>
    <col min="9735" max="9735" width="50.7109375" style="2" customWidth="1"/>
    <col min="9736" max="9736" width="18.42578125" style="2" customWidth="1"/>
    <col min="9737" max="9737" width="14.28515625" style="2" customWidth="1"/>
    <col min="9738" max="9738" width="28.5703125" style="2" customWidth="1"/>
    <col min="9739" max="9739" width="11.5703125" style="2" customWidth="1"/>
    <col min="9740" max="9987" width="9.140625" style="2"/>
    <col min="9988" max="9989" width="14.28515625" style="2" customWidth="1"/>
    <col min="9990" max="9990" width="20.7109375" style="2" customWidth="1"/>
    <col min="9991" max="9991" width="50.7109375" style="2" customWidth="1"/>
    <col min="9992" max="9992" width="18.42578125" style="2" customWidth="1"/>
    <col min="9993" max="9993" width="14.28515625" style="2" customWidth="1"/>
    <col min="9994" max="9994" width="28.5703125" style="2" customWidth="1"/>
    <col min="9995" max="9995" width="11.5703125" style="2" customWidth="1"/>
    <col min="9996" max="10243" width="9.140625" style="2"/>
    <col min="10244" max="10245" width="14.28515625" style="2" customWidth="1"/>
    <col min="10246" max="10246" width="20.7109375" style="2" customWidth="1"/>
    <col min="10247" max="10247" width="50.7109375" style="2" customWidth="1"/>
    <col min="10248" max="10248" width="18.42578125" style="2" customWidth="1"/>
    <col min="10249" max="10249" width="14.28515625" style="2" customWidth="1"/>
    <col min="10250" max="10250" width="28.5703125" style="2" customWidth="1"/>
    <col min="10251" max="10251" width="11.5703125" style="2" customWidth="1"/>
    <col min="10252" max="10499" width="9.140625" style="2"/>
    <col min="10500" max="10501" width="14.28515625" style="2" customWidth="1"/>
    <col min="10502" max="10502" width="20.7109375" style="2" customWidth="1"/>
    <col min="10503" max="10503" width="50.7109375" style="2" customWidth="1"/>
    <col min="10504" max="10504" width="18.42578125" style="2" customWidth="1"/>
    <col min="10505" max="10505" width="14.28515625" style="2" customWidth="1"/>
    <col min="10506" max="10506" width="28.5703125" style="2" customWidth="1"/>
    <col min="10507" max="10507" width="11.5703125" style="2" customWidth="1"/>
    <col min="10508" max="10755" width="9.140625" style="2"/>
    <col min="10756" max="10757" width="14.28515625" style="2" customWidth="1"/>
    <col min="10758" max="10758" width="20.7109375" style="2" customWidth="1"/>
    <col min="10759" max="10759" width="50.7109375" style="2" customWidth="1"/>
    <col min="10760" max="10760" width="18.42578125" style="2" customWidth="1"/>
    <col min="10761" max="10761" width="14.28515625" style="2" customWidth="1"/>
    <col min="10762" max="10762" width="28.5703125" style="2" customWidth="1"/>
    <col min="10763" max="10763" width="11.5703125" style="2" customWidth="1"/>
    <col min="10764" max="11011" width="9.140625" style="2"/>
    <col min="11012" max="11013" width="14.28515625" style="2" customWidth="1"/>
    <col min="11014" max="11014" width="20.7109375" style="2" customWidth="1"/>
    <col min="11015" max="11015" width="50.7109375" style="2" customWidth="1"/>
    <col min="11016" max="11016" width="18.42578125" style="2" customWidth="1"/>
    <col min="11017" max="11017" width="14.28515625" style="2" customWidth="1"/>
    <col min="11018" max="11018" width="28.5703125" style="2" customWidth="1"/>
    <col min="11019" max="11019" width="11.5703125" style="2" customWidth="1"/>
    <col min="11020" max="11267" width="9.140625" style="2"/>
    <col min="11268" max="11269" width="14.28515625" style="2" customWidth="1"/>
    <col min="11270" max="11270" width="20.7109375" style="2" customWidth="1"/>
    <col min="11271" max="11271" width="50.7109375" style="2" customWidth="1"/>
    <col min="11272" max="11272" width="18.42578125" style="2" customWidth="1"/>
    <col min="11273" max="11273" width="14.28515625" style="2" customWidth="1"/>
    <col min="11274" max="11274" width="28.5703125" style="2" customWidth="1"/>
    <col min="11275" max="11275" width="11.5703125" style="2" customWidth="1"/>
    <col min="11276" max="11523" width="9.140625" style="2"/>
    <col min="11524" max="11525" width="14.28515625" style="2" customWidth="1"/>
    <col min="11526" max="11526" width="20.7109375" style="2" customWidth="1"/>
    <col min="11527" max="11527" width="50.7109375" style="2" customWidth="1"/>
    <col min="11528" max="11528" width="18.42578125" style="2" customWidth="1"/>
    <col min="11529" max="11529" width="14.28515625" style="2" customWidth="1"/>
    <col min="11530" max="11530" width="28.5703125" style="2" customWidth="1"/>
    <col min="11531" max="11531" width="11.5703125" style="2" customWidth="1"/>
    <col min="11532" max="11779" width="9.140625" style="2"/>
    <col min="11780" max="11781" width="14.28515625" style="2" customWidth="1"/>
    <col min="11782" max="11782" width="20.7109375" style="2" customWidth="1"/>
    <col min="11783" max="11783" width="50.7109375" style="2" customWidth="1"/>
    <col min="11784" max="11784" width="18.42578125" style="2" customWidth="1"/>
    <col min="11785" max="11785" width="14.28515625" style="2" customWidth="1"/>
    <col min="11786" max="11786" width="28.5703125" style="2" customWidth="1"/>
    <col min="11787" max="11787" width="11.5703125" style="2" customWidth="1"/>
    <col min="11788" max="12035" width="9.140625" style="2"/>
    <col min="12036" max="12037" width="14.28515625" style="2" customWidth="1"/>
    <col min="12038" max="12038" width="20.7109375" style="2" customWidth="1"/>
    <col min="12039" max="12039" width="50.7109375" style="2" customWidth="1"/>
    <col min="12040" max="12040" width="18.42578125" style="2" customWidth="1"/>
    <col min="12041" max="12041" width="14.28515625" style="2" customWidth="1"/>
    <col min="12042" max="12042" width="28.5703125" style="2" customWidth="1"/>
    <col min="12043" max="12043" width="11.5703125" style="2" customWidth="1"/>
    <col min="12044" max="12291" width="9.140625" style="2"/>
    <col min="12292" max="12293" width="14.28515625" style="2" customWidth="1"/>
    <col min="12294" max="12294" width="20.7109375" style="2" customWidth="1"/>
    <col min="12295" max="12295" width="50.7109375" style="2" customWidth="1"/>
    <col min="12296" max="12296" width="18.42578125" style="2" customWidth="1"/>
    <col min="12297" max="12297" width="14.28515625" style="2" customWidth="1"/>
    <col min="12298" max="12298" width="28.5703125" style="2" customWidth="1"/>
    <col min="12299" max="12299" width="11.5703125" style="2" customWidth="1"/>
    <col min="12300" max="12547" width="9.140625" style="2"/>
    <col min="12548" max="12549" width="14.28515625" style="2" customWidth="1"/>
    <col min="12550" max="12550" width="20.7109375" style="2" customWidth="1"/>
    <col min="12551" max="12551" width="50.7109375" style="2" customWidth="1"/>
    <col min="12552" max="12552" width="18.42578125" style="2" customWidth="1"/>
    <col min="12553" max="12553" width="14.28515625" style="2" customWidth="1"/>
    <col min="12554" max="12554" width="28.5703125" style="2" customWidth="1"/>
    <col min="12555" max="12555" width="11.5703125" style="2" customWidth="1"/>
    <col min="12556" max="12803" width="9.140625" style="2"/>
    <col min="12804" max="12805" width="14.28515625" style="2" customWidth="1"/>
    <col min="12806" max="12806" width="20.7109375" style="2" customWidth="1"/>
    <col min="12807" max="12807" width="50.7109375" style="2" customWidth="1"/>
    <col min="12808" max="12808" width="18.42578125" style="2" customWidth="1"/>
    <col min="12809" max="12809" width="14.28515625" style="2" customWidth="1"/>
    <col min="12810" max="12810" width="28.5703125" style="2" customWidth="1"/>
    <col min="12811" max="12811" width="11.5703125" style="2" customWidth="1"/>
    <col min="12812" max="13059" width="9.140625" style="2"/>
    <col min="13060" max="13061" width="14.28515625" style="2" customWidth="1"/>
    <col min="13062" max="13062" width="20.7109375" style="2" customWidth="1"/>
    <col min="13063" max="13063" width="50.7109375" style="2" customWidth="1"/>
    <col min="13064" max="13064" width="18.42578125" style="2" customWidth="1"/>
    <col min="13065" max="13065" width="14.28515625" style="2" customWidth="1"/>
    <col min="13066" max="13066" width="28.5703125" style="2" customWidth="1"/>
    <col min="13067" max="13067" width="11.5703125" style="2" customWidth="1"/>
    <col min="13068" max="13315" width="9.140625" style="2"/>
    <col min="13316" max="13317" width="14.28515625" style="2" customWidth="1"/>
    <col min="13318" max="13318" width="20.7109375" style="2" customWidth="1"/>
    <col min="13319" max="13319" width="50.7109375" style="2" customWidth="1"/>
    <col min="13320" max="13320" width="18.42578125" style="2" customWidth="1"/>
    <col min="13321" max="13321" width="14.28515625" style="2" customWidth="1"/>
    <col min="13322" max="13322" width="28.5703125" style="2" customWidth="1"/>
    <col min="13323" max="13323" width="11.5703125" style="2" customWidth="1"/>
    <col min="13324" max="13571" width="9.140625" style="2"/>
    <col min="13572" max="13573" width="14.28515625" style="2" customWidth="1"/>
    <col min="13574" max="13574" width="20.7109375" style="2" customWidth="1"/>
    <col min="13575" max="13575" width="50.7109375" style="2" customWidth="1"/>
    <col min="13576" max="13576" width="18.42578125" style="2" customWidth="1"/>
    <col min="13577" max="13577" width="14.28515625" style="2" customWidth="1"/>
    <col min="13578" max="13578" width="28.5703125" style="2" customWidth="1"/>
    <col min="13579" max="13579" width="11.5703125" style="2" customWidth="1"/>
    <col min="13580" max="13827" width="9.140625" style="2"/>
    <col min="13828" max="13829" width="14.28515625" style="2" customWidth="1"/>
    <col min="13830" max="13830" width="20.7109375" style="2" customWidth="1"/>
    <col min="13831" max="13831" width="50.7109375" style="2" customWidth="1"/>
    <col min="13832" max="13832" width="18.42578125" style="2" customWidth="1"/>
    <col min="13833" max="13833" width="14.28515625" style="2" customWidth="1"/>
    <col min="13834" max="13834" width="28.5703125" style="2" customWidth="1"/>
    <col min="13835" max="13835" width="11.5703125" style="2" customWidth="1"/>
    <col min="13836" max="14083" width="9.140625" style="2"/>
    <col min="14084" max="14085" width="14.28515625" style="2" customWidth="1"/>
    <col min="14086" max="14086" width="20.7109375" style="2" customWidth="1"/>
    <col min="14087" max="14087" width="50.7109375" style="2" customWidth="1"/>
    <col min="14088" max="14088" width="18.42578125" style="2" customWidth="1"/>
    <col min="14089" max="14089" width="14.28515625" style="2" customWidth="1"/>
    <col min="14090" max="14090" width="28.5703125" style="2" customWidth="1"/>
    <col min="14091" max="14091" width="11.5703125" style="2" customWidth="1"/>
    <col min="14092" max="14339" width="9.140625" style="2"/>
    <col min="14340" max="14341" width="14.28515625" style="2" customWidth="1"/>
    <col min="14342" max="14342" width="20.7109375" style="2" customWidth="1"/>
    <col min="14343" max="14343" width="50.7109375" style="2" customWidth="1"/>
    <col min="14344" max="14344" width="18.42578125" style="2" customWidth="1"/>
    <col min="14345" max="14345" width="14.28515625" style="2" customWidth="1"/>
    <col min="14346" max="14346" width="28.5703125" style="2" customWidth="1"/>
    <col min="14347" max="14347" width="11.5703125" style="2" customWidth="1"/>
    <col min="14348" max="14595" width="9.140625" style="2"/>
    <col min="14596" max="14597" width="14.28515625" style="2" customWidth="1"/>
    <col min="14598" max="14598" width="20.7109375" style="2" customWidth="1"/>
    <col min="14599" max="14599" width="50.7109375" style="2" customWidth="1"/>
    <col min="14600" max="14600" width="18.42578125" style="2" customWidth="1"/>
    <col min="14601" max="14601" width="14.28515625" style="2" customWidth="1"/>
    <col min="14602" max="14602" width="28.5703125" style="2" customWidth="1"/>
    <col min="14603" max="14603" width="11.5703125" style="2" customWidth="1"/>
    <col min="14604" max="14851" width="9.140625" style="2"/>
    <col min="14852" max="14853" width="14.28515625" style="2" customWidth="1"/>
    <col min="14854" max="14854" width="20.7109375" style="2" customWidth="1"/>
    <col min="14855" max="14855" width="50.7109375" style="2" customWidth="1"/>
    <col min="14856" max="14856" width="18.42578125" style="2" customWidth="1"/>
    <col min="14857" max="14857" width="14.28515625" style="2" customWidth="1"/>
    <col min="14858" max="14858" width="28.5703125" style="2" customWidth="1"/>
    <col min="14859" max="14859" width="11.5703125" style="2" customWidth="1"/>
    <col min="14860" max="15107" width="9.140625" style="2"/>
    <col min="15108" max="15109" width="14.28515625" style="2" customWidth="1"/>
    <col min="15110" max="15110" width="20.7109375" style="2" customWidth="1"/>
    <col min="15111" max="15111" width="50.7109375" style="2" customWidth="1"/>
    <col min="15112" max="15112" width="18.42578125" style="2" customWidth="1"/>
    <col min="15113" max="15113" width="14.28515625" style="2" customWidth="1"/>
    <col min="15114" max="15114" width="28.5703125" style="2" customWidth="1"/>
    <col min="15115" max="15115" width="11.5703125" style="2" customWidth="1"/>
    <col min="15116" max="15363" width="9.140625" style="2"/>
    <col min="15364" max="15365" width="14.28515625" style="2" customWidth="1"/>
    <col min="15366" max="15366" width="20.7109375" style="2" customWidth="1"/>
    <col min="15367" max="15367" width="50.7109375" style="2" customWidth="1"/>
    <col min="15368" max="15368" width="18.42578125" style="2" customWidth="1"/>
    <col min="15369" max="15369" width="14.28515625" style="2" customWidth="1"/>
    <col min="15370" max="15370" width="28.5703125" style="2" customWidth="1"/>
    <col min="15371" max="15371" width="11.5703125" style="2" customWidth="1"/>
    <col min="15372" max="15619" width="9.140625" style="2"/>
    <col min="15620" max="15621" width="14.28515625" style="2" customWidth="1"/>
    <col min="15622" max="15622" width="20.7109375" style="2" customWidth="1"/>
    <col min="15623" max="15623" width="50.7109375" style="2" customWidth="1"/>
    <col min="15624" max="15624" width="18.42578125" style="2" customWidth="1"/>
    <col min="15625" max="15625" width="14.28515625" style="2" customWidth="1"/>
    <col min="15626" max="15626" width="28.5703125" style="2" customWidth="1"/>
    <col min="15627" max="15627" width="11.5703125" style="2" customWidth="1"/>
    <col min="15628" max="15875" width="9.140625" style="2"/>
    <col min="15876" max="15877" width="14.28515625" style="2" customWidth="1"/>
    <col min="15878" max="15878" width="20.7109375" style="2" customWidth="1"/>
    <col min="15879" max="15879" width="50.7109375" style="2" customWidth="1"/>
    <col min="15880" max="15880" width="18.42578125" style="2" customWidth="1"/>
    <col min="15881" max="15881" width="14.28515625" style="2" customWidth="1"/>
    <col min="15882" max="15882" width="28.5703125" style="2" customWidth="1"/>
    <col min="15883" max="15883" width="11.5703125" style="2" customWidth="1"/>
    <col min="15884" max="16131" width="9.140625" style="2"/>
    <col min="16132" max="16133" width="14.28515625" style="2" customWidth="1"/>
    <col min="16134" max="16134" width="20.7109375" style="2" customWidth="1"/>
    <col min="16135" max="16135" width="50.7109375" style="2" customWidth="1"/>
    <col min="16136" max="16136" width="18.42578125" style="2" customWidth="1"/>
    <col min="16137" max="16137" width="14.28515625" style="2" customWidth="1"/>
    <col min="16138" max="16138" width="28.5703125" style="2" customWidth="1"/>
    <col min="16139" max="16139" width="11.5703125" style="2" customWidth="1"/>
    <col min="16140" max="16384" width="9.140625" style="2"/>
  </cols>
  <sheetData>
    <row r="1" spans="1:8" ht="32.25" customHeight="1" thickBot="1">
      <c r="A1" s="503" t="s">
        <v>171</v>
      </c>
      <c r="B1" s="503" t="s">
        <v>172</v>
      </c>
      <c r="C1" s="504" t="s">
        <v>209</v>
      </c>
      <c r="D1" s="504" t="s">
        <v>210</v>
      </c>
      <c r="E1" s="504" t="s">
        <v>211</v>
      </c>
      <c r="F1" s="504" t="s">
        <v>212</v>
      </c>
      <c r="G1" s="504" t="s">
        <v>213</v>
      </c>
      <c r="H1" s="504" t="s">
        <v>214</v>
      </c>
    </row>
    <row r="2" spans="1:8" ht="24" customHeight="1" thickBot="1">
      <c r="A2" s="628" t="s">
        <v>518</v>
      </c>
      <c r="B2" s="629" t="s">
        <v>517</v>
      </c>
      <c r="C2" s="767" t="s">
        <v>1016</v>
      </c>
      <c r="D2" s="768" t="s">
        <v>1017</v>
      </c>
      <c r="E2" s="770">
        <f>272636.29+82290.48</f>
        <v>354926.76999999996</v>
      </c>
      <c r="F2" s="630" t="s">
        <v>655</v>
      </c>
      <c r="G2" s="769" t="s">
        <v>1017</v>
      </c>
      <c r="H2" s="771">
        <v>354926.77</v>
      </c>
    </row>
    <row r="4" spans="1:8" s="1" customFormat="1"/>
    <row r="5" spans="1:8" s="1" customFormat="1">
      <c r="C5" s="98"/>
      <c r="D5" s="98"/>
      <c r="F5" s="98"/>
      <c r="G5" s="98"/>
    </row>
    <row r="6" spans="1:8" s="1" customFormat="1">
      <c r="C6" s="98"/>
      <c r="D6" s="98"/>
      <c r="F6" s="98"/>
      <c r="G6" s="98"/>
    </row>
    <row r="7" spans="1:8" s="1" customFormat="1">
      <c r="C7" s="98"/>
      <c r="D7" s="98"/>
      <c r="F7" s="98"/>
      <c r="G7" s="98"/>
    </row>
    <row r="8" spans="1:8" s="1" customFormat="1">
      <c r="C8" s="98"/>
      <c r="D8" s="98"/>
      <c r="F8" s="98"/>
      <c r="G8" s="98"/>
    </row>
    <row r="9" spans="1:8" s="1" customFormat="1">
      <c r="C9" s="98"/>
      <c r="D9" s="98"/>
      <c r="F9" s="98"/>
      <c r="G9" s="98"/>
    </row>
    <row r="10" spans="1:8" s="1" customFormat="1">
      <c r="C10" s="98"/>
      <c r="D10" s="98"/>
      <c r="F10" s="98"/>
      <c r="G10" s="98"/>
    </row>
    <row r="11" spans="1:8" s="1" customFormat="1">
      <c r="C11" s="98"/>
      <c r="D11" s="98"/>
      <c r="F11" s="98"/>
      <c r="G11" s="98"/>
    </row>
    <row r="12" spans="1:8" s="1" customFormat="1">
      <c r="C12" s="98"/>
      <c r="D12" s="98"/>
      <c r="F12" s="98"/>
      <c r="G12" s="98"/>
    </row>
    <row r="13" spans="1:8" s="1" customFormat="1">
      <c r="C13" s="98"/>
      <c r="D13" s="98"/>
      <c r="F13" s="98"/>
      <c r="G13" s="98"/>
    </row>
    <row r="14" spans="1:8" s="1" customFormat="1">
      <c r="C14" s="98"/>
      <c r="D14" s="98"/>
      <c r="F14" s="98"/>
      <c r="G14" s="98"/>
    </row>
    <row r="15" spans="1:8" s="1" customFormat="1">
      <c r="C15" s="98"/>
      <c r="D15" s="98"/>
      <c r="F15" s="98"/>
      <c r="G15" s="98"/>
    </row>
    <row r="16" spans="1:8" s="1" customFormat="1">
      <c r="C16" s="98"/>
      <c r="D16" s="98"/>
      <c r="F16" s="98"/>
      <c r="G16" s="98"/>
    </row>
    <row r="17" spans="3:7" s="1" customFormat="1">
      <c r="C17" s="98"/>
      <c r="D17" s="98"/>
      <c r="F17" s="98"/>
      <c r="G17" s="98"/>
    </row>
    <row r="18" spans="3:7" s="1" customFormat="1">
      <c r="C18" s="98"/>
      <c r="D18" s="98"/>
      <c r="F18" s="98"/>
      <c r="G18" s="98"/>
    </row>
    <row r="19" spans="3:7" s="1" customFormat="1">
      <c r="C19" s="98"/>
      <c r="D19" s="98"/>
      <c r="F19" s="98"/>
      <c r="G19" s="98"/>
    </row>
    <row r="20" spans="3:7" s="1" customFormat="1">
      <c r="C20" s="98"/>
      <c r="D20" s="98"/>
      <c r="F20" s="98"/>
      <c r="G20" s="98"/>
    </row>
    <row r="21" spans="3:7" s="1" customFormat="1">
      <c r="C21" s="98"/>
      <c r="D21" s="98"/>
      <c r="F21" s="98"/>
      <c r="G21" s="98"/>
    </row>
    <row r="22" spans="3:7" s="1" customFormat="1">
      <c r="C22" s="98"/>
      <c r="D22" s="98"/>
      <c r="F22" s="98"/>
      <c r="G22" s="98"/>
    </row>
    <row r="23" spans="3:7" s="1" customFormat="1">
      <c r="C23" s="98"/>
      <c r="D23" s="98"/>
      <c r="F23" s="98"/>
      <c r="G23" s="98"/>
    </row>
    <row r="24" spans="3:7" s="1" customFormat="1">
      <c r="C24" s="98"/>
      <c r="D24" s="98"/>
      <c r="F24" s="98"/>
      <c r="G24" s="98"/>
    </row>
    <row r="25" spans="3:7" s="1" customFormat="1">
      <c r="C25" s="98"/>
      <c r="D25" s="98"/>
      <c r="F25" s="98"/>
      <c r="G25" s="98"/>
    </row>
    <row r="26" spans="3:7" s="1" customFormat="1">
      <c r="C26" s="98"/>
      <c r="D26" s="98"/>
      <c r="F26" s="98"/>
      <c r="G26" s="98"/>
    </row>
    <row r="27" spans="3:7" s="1" customFormat="1">
      <c r="C27" s="98"/>
      <c r="D27" s="98"/>
      <c r="F27" s="98"/>
      <c r="G27" s="98"/>
    </row>
    <row r="28" spans="3:7" s="1" customFormat="1">
      <c r="C28" s="98"/>
      <c r="D28" s="98"/>
      <c r="F28" s="98"/>
      <c r="G28" s="98"/>
    </row>
    <row r="29" spans="3:7" s="1" customFormat="1">
      <c r="C29" s="98"/>
      <c r="D29" s="98"/>
      <c r="F29" s="98"/>
      <c r="G29" s="98"/>
    </row>
    <row r="30" spans="3:7" s="1" customFormat="1">
      <c r="C30" s="98"/>
      <c r="D30" s="98"/>
      <c r="F30" s="98"/>
      <c r="G30" s="98"/>
    </row>
    <row r="31" spans="3:7" s="1" customFormat="1">
      <c r="C31" s="98"/>
      <c r="D31" s="98"/>
      <c r="F31" s="98"/>
      <c r="G31" s="98"/>
    </row>
    <row r="32" spans="3:7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</sheetData>
  <protectedRanges>
    <protectedRange sqref="E2" name="Intervalo2_1_2"/>
    <protectedRange sqref="C2:D2" name="Intervalo2_1_2_2"/>
    <protectedRange sqref="G2" name="Intervalo2_1_2_3_2"/>
    <protectedRange sqref="F2" name="Intervalo2_1_2_3_1_1"/>
  </protectedRanges>
  <customSheetViews>
    <customSheetView guid="{4D67ECEB-8567-46A4-915F-4BBFDD1E02FC}" scale="80">
      <selection activeCell="G3" sqref="G3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0" orientation="landscape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7" orientation="landscape" horizontalDpi="300" verticalDpi="30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19"/>
  <sheetViews>
    <sheetView tabSelected="1" zoomScale="70" zoomScaleNormal="70" workbookViewId="0">
      <selection sqref="A1:G2"/>
    </sheetView>
  </sheetViews>
  <sheetFormatPr defaultColWidth="9" defaultRowHeight="15"/>
  <cols>
    <col min="1" max="1" width="26.5703125" style="2" customWidth="1"/>
    <col min="2" max="2" width="59.85546875" style="2" customWidth="1"/>
    <col min="3" max="3" width="31.140625" style="2" customWidth="1"/>
    <col min="4" max="4" width="28.5703125" style="2" customWidth="1"/>
    <col min="5" max="5" width="45.28515625" style="2" customWidth="1"/>
    <col min="6" max="6" width="18.7109375" style="2" customWidth="1"/>
    <col min="7" max="7" width="29" style="2" customWidth="1"/>
    <col min="8" max="8" width="14.28515625" style="2" customWidth="1"/>
    <col min="9" max="9" width="28.5703125" style="2" customWidth="1"/>
    <col min="10" max="10" width="11.5703125" style="2" customWidth="1"/>
    <col min="11" max="258" width="9.140625" style="2"/>
    <col min="259" max="260" width="14.28515625" style="2" customWidth="1"/>
    <col min="261" max="261" width="20.7109375" style="2" customWidth="1"/>
    <col min="262" max="262" width="50.7109375" style="2" customWidth="1"/>
    <col min="263" max="263" width="18.42578125" style="2" customWidth="1"/>
    <col min="264" max="264" width="14.28515625" style="2" customWidth="1"/>
    <col min="265" max="265" width="28.5703125" style="2" customWidth="1"/>
    <col min="266" max="266" width="11.5703125" style="2" customWidth="1"/>
    <col min="267" max="514" width="9.140625" style="2"/>
    <col min="515" max="516" width="14.28515625" style="2" customWidth="1"/>
    <col min="517" max="517" width="20.7109375" style="2" customWidth="1"/>
    <col min="518" max="518" width="50.7109375" style="2" customWidth="1"/>
    <col min="519" max="519" width="18.42578125" style="2" customWidth="1"/>
    <col min="520" max="520" width="14.28515625" style="2" customWidth="1"/>
    <col min="521" max="521" width="28.5703125" style="2" customWidth="1"/>
    <col min="522" max="522" width="11.5703125" style="2" customWidth="1"/>
    <col min="523" max="770" width="9.140625" style="2"/>
    <col min="771" max="772" width="14.28515625" style="2" customWidth="1"/>
    <col min="773" max="773" width="20.7109375" style="2" customWidth="1"/>
    <col min="774" max="774" width="50.7109375" style="2" customWidth="1"/>
    <col min="775" max="775" width="18.42578125" style="2" customWidth="1"/>
    <col min="776" max="776" width="14.28515625" style="2" customWidth="1"/>
    <col min="777" max="777" width="28.5703125" style="2" customWidth="1"/>
    <col min="778" max="778" width="11.5703125" style="2" customWidth="1"/>
    <col min="779" max="1026" width="9.140625" style="2"/>
    <col min="1027" max="1028" width="14.28515625" style="2" customWidth="1"/>
    <col min="1029" max="1029" width="20.7109375" style="2" customWidth="1"/>
    <col min="1030" max="1030" width="50.7109375" style="2" customWidth="1"/>
    <col min="1031" max="1031" width="18.42578125" style="2" customWidth="1"/>
    <col min="1032" max="1032" width="14.28515625" style="2" customWidth="1"/>
    <col min="1033" max="1033" width="28.5703125" style="2" customWidth="1"/>
    <col min="1034" max="1034" width="11.5703125" style="2" customWidth="1"/>
    <col min="1035" max="1282" width="9.140625" style="2"/>
    <col min="1283" max="1284" width="14.28515625" style="2" customWidth="1"/>
    <col min="1285" max="1285" width="20.7109375" style="2" customWidth="1"/>
    <col min="1286" max="1286" width="50.7109375" style="2" customWidth="1"/>
    <col min="1287" max="1287" width="18.42578125" style="2" customWidth="1"/>
    <col min="1288" max="1288" width="14.28515625" style="2" customWidth="1"/>
    <col min="1289" max="1289" width="28.5703125" style="2" customWidth="1"/>
    <col min="1290" max="1290" width="11.5703125" style="2" customWidth="1"/>
    <col min="1291" max="1538" width="9.140625" style="2"/>
    <col min="1539" max="1540" width="14.28515625" style="2" customWidth="1"/>
    <col min="1541" max="1541" width="20.7109375" style="2" customWidth="1"/>
    <col min="1542" max="1542" width="50.7109375" style="2" customWidth="1"/>
    <col min="1543" max="1543" width="18.42578125" style="2" customWidth="1"/>
    <col min="1544" max="1544" width="14.28515625" style="2" customWidth="1"/>
    <col min="1545" max="1545" width="28.5703125" style="2" customWidth="1"/>
    <col min="1546" max="1546" width="11.5703125" style="2" customWidth="1"/>
    <col min="1547" max="1794" width="9.140625" style="2"/>
    <col min="1795" max="1796" width="14.28515625" style="2" customWidth="1"/>
    <col min="1797" max="1797" width="20.7109375" style="2" customWidth="1"/>
    <col min="1798" max="1798" width="50.7109375" style="2" customWidth="1"/>
    <col min="1799" max="1799" width="18.42578125" style="2" customWidth="1"/>
    <col min="1800" max="1800" width="14.28515625" style="2" customWidth="1"/>
    <col min="1801" max="1801" width="28.5703125" style="2" customWidth="1"/>
    <col min="1802" max="1802" width="11.5703125" style="2" customWidth="1"/>
    <col min="1803" max="2050" width="9.140625" style="2"/>
    <col min="2051" max="2052" width="14.28515625" style="2" customWidth="1"/>
    <col min="2053" max="2053" width="20.7109375" style="2" customWidth="1"/>
    <col min="2054" max="2054" width="50.7109375" style="2" customWidth="1"/>
    <col min="2055" max="2055" width="18.42578125" style="2" customWidth="1"/>
    <col min="2056" max="2056" width="14.28515625" style="2" customWidth="1"/>
    <col min="2057" max="2057" width="28.5703125" style="2" customWidth="1"/>
    <col min="2058" max="2058" width="11.5703125" style="2" customWidth="1"/>
    <col min="2059" max="2306" width="9.140625" style="2"/>
    <col min="2307" max="2308" width="14.28515625" style="2" customWidth="1"/>
    <col min="2309" max="2309" width="20.7109375" style="2" customWidth="1"/>
    <col min="2310" max="2310" width="50.7109375" style="2" customWidth="1"/>
    <col min="2311" max="2311" width="18.42578125" style="2" customWidth="1"/>
    <col min="2312" max="2312" width="14.28515625" style="2" customWidth="1"/>
    <col min="2313" max="2313" width="28.5703125" style="2" customWidth="1"/>
    <col min="2314" max="2314" width="11.5703125" style="2" customWidth="1"/>
    <col min="2315" max="2562" width="9.140625" style="2"/>
    <col min="2563" max="2564" width="14.28515625" style="2" customWidth="1"/>
    <col min="2565" max="2565" width="20.7109375" style="2" customWidth="1"/>
    <col min="2566" max="2566" width="50.7109375" style="2" customWidth="1"/>
    <col min="2567" max="2567" width="18.42578125" style="2" customWidth="1"/>
    <col min="2568" max="2568" width="14.28515625" style="2" customWidth="1"/>
    <col min="2569" max="2569" width="28.5703125" style="2" customWidth="1"/>
    <col min="2570" max="2570" width="11.5703125" style="2" customWidth="1"/>
    <col min="2571" max="2818" width="9.140625" style="2"/>
    <col min="2819" max="2820" width="14.28515625" style="2" customWidth="1"/>
    <col min="2821" max="2821" width="20.7109375" style="2" customWidth="1"/>
    <col min="2822" max="2822" width="50.7109375" style="2" customWidth="1"/>
    <col min="2823" max="2823" width="18.42578125" style="2" customWidth="1"/>
    <col min="2824" max="2824" width="14.28515625" style="2" customWidth="1"/>
    <col min="2825" max="2825" width="28.5703125" style="2" customWidth="1"/>
    <col min="2826" max="2826" width="11.5703125" style="2" customWidth="1"/>
    <col min="2827" max="3074" width="9.140625" style="2"/>
    <col min="3075" max="3076" width="14.28515625" style="2" customWidth="1"/>
    <col min="3077" max="3077" width="20.7109375" style="2" customWidth="1"/>
    <col min="3078" max="3078" width="50.7109375" style="2" customWidth="1"/>
    <col min="3079" max="3079" width="18.42578125" style="2" customWidth="1"/>
    <col min="3080" max="3080" width="14.28515625" style="2" customWidth="1"/>
    <col min="3081" max="3081" width="28.5703125" style="2" customWidth="1"/>
    <col min="3082" max="3082" width="11.5703125" style="2" customWidth="1"/>
    <col min="3083" max="3330" width="9.140625" style="2"/>
    <col min="3331" max="3332" width="14.28515625" style="2" customWidth="1"/>
    <col min="3333" max="3333" width="20.7109375" style="2" customWidth="1"/>
    <col min="3334" max="3334" width="50.7109375" style="2" customWidth="1"/>
    <col min="3335" max="3335" width="18.42578125" style="2" customWidth="1"/>
    <col min="3336" max="3336" width="14.28515625" style="2" customWidth="1"/>
    <col min="3337" max="3337" width="28.5703125" style="2" customWidth="1"/>
    <col min="3338" max="3338" width="11.5703125" style="2" customWidth="1"/>
    <col min="3339" max="3586" width="9.140625" style="2"/>
    <col min="3587" max="3588" width="14.28515625" style="2" customWidth="1"/>
    <col min="3589" max="3589" width="20.7109375" style="2" customWidth="1"/>
    <col min="3590" max="3590" width="50.7109375" style="2" customWidth="1"/>
    <col min="3591" max="3591" width="18.42578125" style="2" customWidth="1"/>
    <col min="3592" max="3592" width="14.28515625" style="2" customWidth="1"/>
    <col min="3593" max="3593" width="28.5703125" style="2" customWidth="1"/>
    <col min="3594" max="3594" width="11.5703125" style="2" customWidth="1"/>
    <col min="3595" max="3842" width="9.140625" style="2"/>
    <col min="3843" max="3844" width="14.28515625" style="2" customWidth="1"/>
    <col min="3845" max="3845" width="20.7109375" style="2" customWidth="1"/>
    <col min="3846" max="3846" width="50.7109375" style="2" customWidth="1"/>
    <col min="3847" max="3847" width="18.42578125" style="2" customWidth="1"/>
    <col min="3848" max="3848" width="14.28515625" style="2" customWidth="1"/>
    <col min="3849" max="3849" width="28.5703125" style="2" customWidth="1"/>
    <col min="3850" max="3850" width="11.5703125" style="2" customWidth="1"/>
    <col min="3851" max="4098" width="9.140625" style="2"/>
    <col min="4099" max="4100" width="14.28515625" style="2" customWidth="1"/>
    <col min="4101" max="4101" width="20.7109375" style="2" customWidth="1"/>
    <col min="4102" max="4102" width="50.7109375" style="2" customWidth="1"/>
    <col min="4103" max="4103" width="18.42578125" style="2" customWidth="1"/>
    <col min="4104" max="4104" width="14.28515625" style="2" customWidth="1"/>
    <col min="4105" max="4105" width="28.5703125" style="2" customWidth="1"/>
    <col min="4106" max="4106" width="11.5703125" style="2" customWidth="1"/>
    <col min="4107" max="4354" width="9.140625" style="2"/>
    <col min="4355" max="4356" width="14.28515625" style="2" customWidth="1"/>
    <col min="4357" max="4357" width="20.7109375" style="2" customWidth="1"/>
    <col min="4358" max="4358" width="50.7109375" style="2" customWidth="1"/>
    <col min="4359" max="4359" width="18.42578125" style="2" customWidth="1"/>
    <col min="4360" max="4360" width="14.28515625" style="2" customWidth="1"/>
    <col min="4361" max="4361" width="28.5703125" style="2" customWidth="1"/>
    <col min="4362" max="4362" width="11.5703125" style="2" customWidth="1"/>
    <col min="4363" max="4610" width="9.140625" style="2"/>
    <col min="4611" max="4612" width="14.28515625" style="2" customWidth="1"/>
    <col min="4613" max="4613" width="20.7109375" style="2" customWidth="1"/>
    <col min="4614" max="4614" width="50.7109375" style="2" customWidth="1"/>
    <col min="4615" max="4615" width="18.42578125" style="2" customWidth="1"/>
    <col min="4616" max="4616" width="14.28515625" style="2" customWidth="1"/>
    <col min="4617" max="4617" width="28.5703125" style="2" customWidth="1"/>
    <col min="4618" max="4618" width="11.5703125" style="2" customWidth="1"/>
    <col min="4619" max="4866" width="9.140625" style="2"/>
    <col min="4867" max="4868" width="14.28515625" style="2" customWidth="1"/>
    <col min="4869" max="4869" width="20.7109375" style="2" customWidth="1"/>
    <col min="4870" max="4870" width="50.7109375" style="2" customWidth="1"/>
    <col min="4871" max="4871" width="18.42578125" style="2" customWidth="1"/>
    <col min="4872" max="4872" width="14.28515625" style="2" customWidth="1"/>
    <col min="4873" max="4873" width="28.5703125" style="2" customWidth="1"/>
    <col min="4874" max="4874" width="11.5703125" style="2" customWidth="1"/>
    <col min="4875" max="5122" width="9.140625" style="2"/>
    <col min="5123" max="5124" width="14.28515625" style="2" customWidth="1"/>
    <col min="5125" max="5125" width="20.7109375" style="2" customWidth="1"/>
    <col min="5126" max="5126" width="50.7109375" style="2" customWidth="1"/>
    <col min="5127" max="5127" width="18.42578125" style="2" customWidth="1"/>
    <col min="5128" max="5128" width="14.28515625" style="2" customWidth="1"/>
    <col min="5129" max="5129" width="28.5703125" style="2" customWidth="1"/>
    <col min="5130" max="5130" width="11.5703125" style="2" customWidth="1"/>
    <col min="5131" max="5378" width="9.140625" style="2"/>
    <col min="5379" max="5380" width="14.28515625" style="2" customWidth="1"/>
    <col min="5381" max="5381" width="20.7109375" style="2" customWidth="1"/>
    <col min="5382" max="5382" width="50.7109375" style="2" customWidth="1"/>
    <col min="5383" max="5383" width="18.42578125" style="2" customWidth="1"/>
    <col min="5384" max="5384" width="14.28515625" style="2" customWidth="1"/>
    <col min="5385" max="5385" width="28.5703125" style="2" customWidth="1"/>
    <col min="5386" max="5386" width="11.5703125" style="2" customWidth="1"/>
    <col min="5387" max="5634" width="9.140625" style="2"/>
    <col min="5635" max="5636" width="14.28515625" style="2" customWidth="1"/>
    <col min="5637" max="5637" width="20.7109375" style="2" customWidth="1"/>
    <col min="5638" max="5638" width="50.7109375" style="2" customWidth="1"/>
    <col min="5639" max="5639" width="18.42578125" style="2" customWidth="1"/>
    <col min="5640" max="5640" width="14.28515625" style="2" customWidth="1"/>
    <col min="5641" max="5641" width="28.5703125" style="2" customWidth="1"/>
    <col min="5642" max="5642" width="11.5703125" style="2" customWidth="1"/>
    <col min="5643" max="5890" width="9.140625" style="2"/>
    <col min="5891" max="5892" width="14.28515625" style="2" customWidth="1"/>
    <col min="5893" max="5893" width="20.7109375" style="2" customWidth="1"/>
    <col min="5894" max="5894" width="50.7109375" style="2" customWidth="1"/>
    <col min="5895" max="5895" width="18.42578125" style="2" customWidth="1"/>
    <col min="5896" max="5896" width="14.28515625" style="2" customWidth="1"/>
    <col min="5897" max="5897" width="28.5703125" style="2" customWidth="1"/>
    <col min="5898" max="5898" width="11.5703125" style="2" customWidth="1"/>
    <col min="5899" max="6146" width="9.140625" style="2"/>
    <col min="6147" max="6148" width="14.28515625" style="2" customWidth="1"/>
    <col min="6149" max="6149" width="20.7109375" style="2" customWidth="1"/>
    <col min="6150" max="6150" width="50.7109375" style="2" customWidth="1"/>
    <col min="6151" max="6151" width="18.42578125" style="2" customWidth="1"/>
    <col min="6152" max="6152" width="14.28515625" style="2" customWidth="1"/>
    <col min="6153" max="6153" width="28.5703125" style="2" customWidth="1"/>
    <col min="6154" max="6154" width="11.5703125" style="2" customWidth="1"/>
    <col min="6155" max="6402" width="9.140625" style="2"/>
    <col min="6403" max="6404" width="14.28515625" style="2" customWidth="1"/>
    <col min="6405" max="6405" width="20.7109375" style="2" customWidth="1"/>
    <col min="6406" max="6406" width="50.7109375" style="2" customWidth="1"/>
    <col min="6407" max="6407" width="18.42578125" style="2" customWidth="1"/>
    <col min="6408" max="6408" width="14.28515625" style="2" customWidth="1"/>
    <col min="6409" max="6409" width="28.5703125" style="2" customWidth="1"/>
    <col min="6410" max="6410" width="11.5703125" style="2" customWidth="1"/>
    <col min="6411" max="6658" width="9.140625" style="2"/>
    <col min="6659" max="6660" width="14.28515625" style="2" customWidth="1"/>
    <col min="6661" max="6661" width="20.7109375" style="2" customWidth="1"/>
    <col min="6662" max="6662" width="50.7109375" style="2" customWidth="1"/>
    <col min="6663" max="6663" width="18.42578125" style="2" customWidth="1"/>
    <col min="6664" max="6664" width="14.28515625" style="2" customWidth="1"/>
    <col min="6665" max="6665" width="28.5703125" style="2" customWidth="1"/>
    <col min="6666" max="6666" width="11.5703125" style="2" customWidth="1"/>
    <col min="6667" max="6914" width="9.140625" style="2"/>
    <col min="6915" max="6916" width="14.28515625" style="2" customWidth="1"/>
    <col min="6917" max="6917" width="20.7109375" style="2" customWidth="1"/>
    <col min="6918" max="6918" width="50.7109375" style="2" customWidth="1"/>
    <col min="6919" max="6919" width="18.42578125" style="2" customWidth="1"/>
    <col min="6920" max="6920" width="14.28515625" style="2" customWidth="1"/>
    <col min="6921" max="6921" width="28.5703125" style="2" customWidth="1"/>
    <col min="6922" max="6922" width="11.5703125" style="2" customWidth="1"/>
    <col min="6923" max="7170" width="9.140625" style="2"/>
    <col min="7171" max="7172" width="14.28515625" style="2" customWidth="1"/>
    <col min="7173" max="7173" width="20.7109375" style="2" customWidth="1"/>
    <col min="7174" max="7174" width="50.7109375" style="2" customWidth="1"/>
    <col min="7175" max="7175" width="18.42578125" style="2" customWidth="1"/>
    <col min="7176" max="7176" width="14.28515625" style="2" customWidth="1"/>
    <col min="7177" max="7177" width="28.5703125" style="2" customWidth="1"/>
    <col min="7178" max="7178" width="11.5703125" style="2" customWidth="1"/>
    <col min="7179" max="7426" width="9.140625" style="2"/>
    <col min="7427" max="7428" width="14.28515625" style="2" customWidth="1"/>
    <col min="7429" max="7429" width="20.7109375" style="2" customWidth="1"/>
    <col min="7430" max="7430" width="50.7109375" style="2" customWidth="1"/>
    <col min="7431" max="7431" width="18.42578125" style="2" customWidth="1"/>
    <col min="7432" max="7432" width="14.28515625" style="2" customWidth="1"/>
    <col min="7433" max="7433" width="28.5703125" style="2" customWidth="1"/>
    <col min="7434" max="7434" width="11.5703125" style="2" customWidth="1"/>
    <col min="7435" max="7682" width="9.140625" style="2"/>
    <col min="7683" max="7684" width="14.28515625" style="2" customWidth="1"/>
    <col min="7685" max="7685" width="20.7109375" style="2" customWidth="1"/>
    <col min="7686" max="7686" width="50.7109375" style="2" customWidth="1"/>
    <col min="7687" max="7687" width="18.42578125" style="2" customWidth="1"/>
    <col min="7688" max="7688" width="14.28515625" style="2" customWidth="1"/>
    <col min="7689" max="7689" width="28.5703125" style="2" customWidth="1"/>
    <col min="7690" max="7690" width="11.5703125" style="2" customWidth="1"/>
    <col min="7691" max="7938" width="9.140625" style="2"/>
    <col min="7939" max="7940" width="14.28515625" style="2" customWidth="1"/>
    <col min="7941" max="7941" width="20.7109375" style="2" customWidth="1"/>
    <col min="7942" max="7942" width="50.7109375" style="2" customWidth="1"/>
    <col min="7943" max="7943" width="18.42578125" style="2" customWidth="1"/>
    <col min="7944" max="7944" width="14.28515625" style="2" customWidth="1"/>
    <col min="7945" max="7945" width="28.5703125" style="2" customWidth="1"/>
    <col min="7946" max="7946" width="11.5703125" style="2" customWidth="1"/>
    <col min="7947" max="8194" width="9.140625" style="2"/>
    <col min="8195" max="8196" width="14.28515625" style="2" customWidth="1"/>
    <col min="8197" max="8197" width="20.7109375" style="2" customWidth="1"/>
    <col min="8198" max="8198" width="50.7109375" style="2" customWidth="1"/>
    <col min="8199" max="8199" width="18.42578125" style="2" customWidth="1"/>
    <col min="8200" max="8200" width="14.28515625" style="2" customWidth="1"/>
    <col min="8201" max="8201" width="28.5703125" style="2" customWidth="1"/>
    <col min="8202" max="8202" width="11.5703125" style="2" customWidth="1"/>
    <col min="8203" max="8450" width="9.140625" style="2"/>
    <col min="8451" max="8452" width="14.28515625" style="2" customWidth="1"/>
    <col min="8453" max="8453" width="20.7109375" style="2" customWidth="1"/>
    <col min="8454" max="8454" width="50.7109375" style="2" customWidth="1"/>
    <col min="8455" max="8455" width="18.42578125" style="2" customWidth="1"/>
    <col min="8456" max="8456" width="14.28515625" style="2" customWidth="1"/>
    <col min="8457" max="8457" width="28.5703125" style="2" customWidth="1"/>
    <col min="8458" max="8458" width="11.5703125" style="2" customWidth="1"/>
    <col min="8459" max="8706" width="9.140625" style="2"/>
    <col min="8707" max="8708" width="14.28515625" style="2" customWidth="1"/>
    <col min="8709" max="8709" width="20.7109375" style="2" customWidth="1"/>
    <col min="8710" max="8710" width="50.7109375" style="2" customWidth="1"/>
    <col min="8711" max="8711" width="18.42578125" style="2" customWidth="1"/>
    <col min="8712" max="8712" width="14.28515625" style="2" customWidth="1"/>
    <col min="8713" max="8713" width="28.5703125" style="2" customWidth="1"/>
    <col min="8714" max="8714" width="11.5703125" style="2" customWidth="1"/>
    <col min="8715" max="8962" width="9.140625" style="2"/>
    <col min="8963" max="8964" width="14.28515625" style="2" customWidth="1"/>
    <col min="8965" max="8965" width="20.7109375" style="2" customWidth="1"/>
    <col min="8966" max="8966" width="50.7109375" style="2" customWidth="1"/>
    <col min="8967" max="8967" width="18.42578125" style="2" customWidth="1"/>
    <col min="8968" max="8968" width="14.28515625" style="2" customWidth="1"/>
    <col min="8969" max="8969" width="28.5703125" style="2" customWidth="1"/>
    <col min="8970" max="8970" width="11.5703125" style="2" customWidth="1"/>
    <col min="8971" max="9218" width="9.140625" style="2"/>
    <col min="9219" max="9220" width="14.28515625" style="2" customWidth="1"/>
    <col min="9221" max="9221" width="20.7109375" style="2" customWidth="1"/>
    <col min="9222" max="9222" width="50.7109375" style="2" customWidth="1"/>
    <col min="9223" max="9223" width="18.42578125" style="2" customWidth="1"/>
    <col min="9224" max="9224" width="14.28515625" style="2" customWidth="1"/>
    <col min="9225" max="9225" width="28.5703125" style="2" customWidth="1"/>
    <col min="9226" max="9226" width="11.5703125" style="2" customWidth="1"/>
    <col min="9227" max="9474" width="9.140625" style="2"/>
    <col min="9475" max="9476" width="14.28515625" style="2" customWidth="1"/>
    <col min="9477" max="9477" width="20.7109375" style="2" customWidth="1"/>
    <col min="9478" max="9478" width="50.7109375" style="2" customWidth="1"/>
    <col min="9479" max="9479" width="18.42578125" style="2" customWidth="1"/>
    <col min="9480" max="9480" width="14.28515625" style="2" customWidth="1"/>
    <col min="9481" max="9481" width="28.5703125" style="2" customWidth="1"/>
    <col min="9482" max="9482" width="11.5703125" style="2" customWidth="1"/>
    <col min="9483" max="9730" width="9.140625" style="2"/>
    <col min="9731" max="9732" width="14.28515625" style="2" customWidth="1"/>
    <col min="9733" max="9733" width="20.7109375" style="2" customWidth="1"/>
    <col min="9734" max="9734" width="50.7109375" style="2" customWidth="1"/>
    <col min="9735" max="9735" width="18.42578125" style="2" customWidth="1"/>
    <col min="9736" max="9736" width="14.28515625" style="2" customWidth="1"/>
    <col min="9737" max="9737" width="28.5703125" style="2" customWidth="1"/>
    <col min="9738" max="9738" width="11.5703125" style="2" customWidth="1"/>
    <col min="9739" max="9986" width="9.140625" style="2"/>
    <col min="9987" max="9988" width="14.28515625" style="2" customWidth="1"/>
    <col min="9989" max="9989" width="20.7109375" style="2" customWidth="1"/>
    <col min="9990" max="9990" width="50.7109375" style="2" customWidth="1"/>
    <col min="9991" max="9991" width="18.42578125" style="2" customWidth="1"/>
    <col min="9992" max="9992" width="14.28515625" style="2" customWidth="1"/>
    <col min="9993" max="9993" width="28.5703125" style="2" customWidth="1"/>
    <col min="9994" max="9994" width="11.5703125" style="2" customWidth="1"/>
    <col min="9995" max="10242" width="9.140625" style="2"/>
    <col min="10243" max="10244" width="14.28515625" style="2" customWidth="1"/>
    <col min="10245" max="10245" width="20.7109375" style="2" customWidth="1"/>
    <col min="10246" max="10246" width="50.7109375" style="2" customWidth="1"/>
    <col min="10247" max="10247" width="18.42578125" style="2" customWidth="1"/>
    <col min="10248" max="10248" width="14.28515625" style="2" customWidth="1"/>
    <col min="10249" max="10249" width="28.5703125" style="2" customWidth="1"/>
    <col min="10250" max="10250" width="11.5703125" style="2" customWidth="1"/>
    <col min="10251" max="10498" width="9.140625" style="2"/>
    <col min="10499" max="10500" width="14.28515625" style="2" customWidth="1"/>
    <col min="10501" max="10501" width="20.7109375" style="2" customWidth="1"/>
    <col min="10502" max="10502" width="50.7109375" style="2" customWidth="1"/>
    <col min="10503" max="10503" width="18.42578125" style="2" customWidth="1"/>
    <col min="10504" max="10504" width="14.28515625" style="2" customWidth="1"/>
    <col min="10505" max="10505" width="28.5703125" style="2" customWidth="1"/>
    <col min="10506" max="10506" width="11.5703125" style="2" customWidth="1"/>
    <col min="10507" max="10754" width="9.140625" style="2"/>
    <col min="10755" max="10756" width="14.28515625" style="2" customWidth="1"/>
    <col min="10757" max="10757" width="20.7109375" style="2" customWidth="1"/>
    <col min="10758" max="10758" width="50.7109375" style="2" customWidth="1"/>
    <col min="10759" max="10759" width="18.42578125" style="2" customWidth="1"/>
    <col min="10760" max="10760" width="14.28515625" style="2" customWidth="1"/>
    <col min="10761" max="10761" width="28.5703125" style="2" customWidth="1"/>
    <col min="10762" max="10762" width="11.5703125" style="2" customWidth="1"/>
    <col min="10763" max="11010" width="9.140625" style="2"/>
    <col min="11011" max="11012" width="14.28515625" style="2" customWidth="1"/>
    <col min="11013" max="11013" width="20.7109375" style="2" customWidth="1"/>
    <col min="11014" max="11014" width="50.7109375" style="2" customWidth="1"/>
    <col min="11015" max="11015" width="18.42578125" style="2" customWidth="1"/>
    <col min="11016" max="11016" width="14.28515625" style="2" customWidth="1"/>
    <col min="11017" max="11017" width="28.5703125" style="2" customWidth="1"/>
    <col min="11018" max="11018" width="11.5703125" style="2" customWidth="1"/>
    <col min="11019" max="11266" width="9.140625" style="2"/>
    <col min="11267" max="11268" width="14.28515625" style="2" customWidth="1"/>
    <col min="11269" max="11269" width="20.7109375" style="2" customWidth="1"/>
    <col min="11270" max="11270" width="50.7109375" style="2" customWidth="1"/>
    <col min="11271" max="11271" width="18.42578125" style="2" customWidth="1"/>
    <col min="11272" max="11272" width="14.28515625" style="2" customWidth="1"/>
    <col min="11273" max="11273" width="28.5703125" style="2" customWidth="1"/>
    <col min="11274" max="11274" width="11.5703125" style="2" customWidth="1"/>
    <col min="11275" max="11522" width="9.140625" style="2"/>
    <col min="11523" max="11524" width="14.28515625" style="2" customWidth="1"/>
    <col min="11525" max="11525" width="20.7109375" style="2" customWidth="1"/>
    <col min="11526" max="11526" width="50.7109375" style="2" customWidth="1"/>
    <col min="11527" max="11527" width="18.42578125" style="2" customWidth="1"/>
    <col min="11528" max="11528" width="14.28515625" style="2" customWidth="1"/>
    <col min="11529" max="11529" width="28.5703125" style="2" customWidth="1"/>
    <col min="11530" max="11530" width="11.5703125" style="2" customWidth="1"/>
    <col min="11531" max="11778" width="9.140625" style="2"/>
    <col min="11779" max="11780" width="14.28515625" style="2" customWidth="1"/>
    <col min="11781" max="11781" width="20.7109375" style="2" customWidth="1"/>
    <col min="11782" max="11782" width="50.7109375" style="2" customWidth="1"/>
    <col min="11783" max="11783" width="18.42578125" style="2" customWidth="1"/>
    <col min="11784" max="11784" width="14.28515625" style="2" customWidth="1"/>
    <col min="11785" max="11785" width="28.5703125" style="2" customWidth="1"/>
    <col min="11786" max="11786" width="11.5703125" style="2" customWidth="1"/>
    <col min="11787" max="12034" width="9.140625" style="2"/>
    <col min="12035" max="12036" width="14.28515625" style="2" customWidth="1"/>
    <col min="12037" max="12037" width="20.7109375" style="2" customWidth="1"/>
    <col min="12038" max="12038" width="50.7109375" style="2" customWidth="1"/>
    <col min="12039" max="12039" width="18.42578125" style="2" customWidth="1"/>
    <col min="12040" max="12040" width="14.28515625" style="2" customWidth="1"/>
    <col min="12041" max="12041" width="28.5703125" style="2" customWidth="1"/>
    <col min="12042" max="12042" width="11.5703125" style="2" customWidth="1"/>
    <col min="12043" max="12290" width="9.140625" style="2"/>
    <col min="12291" max="12292" width="14.28515625" style="2" customWidth="1"/>
    <col min="12293" max="12293" width="20.7109375" style="2" customWidth="1"/>
    <col min="12294" max="12294" width="50.7109375" style="2" customWidth="1"/>
    <col min="12295" max="12295" width="18.42578125" style="2" customWidth="1"/>
    <col min="12296" max="12296" width="14.28515625" style="2" customWidth="1"/>
    <col min="12297" max="12297" width="28.5703125" style="2" customWidth="1"/>
    <col min="12298" max="12298" width="11.5703125" style="2" customWidth="1"/>
    <col min="12299" max="12546" width="9.140625" style="2"/>
    <col min="12547" max="12548" width="14.28515625" style="2" customWidth="1"/>
    <col min="12549" max="12549" width="20.7109375" style="2" customWidth="1"/>
    <col min="12550" max="12550" width="50.7109375" style="2" customWidth="1"/>
    <col min="12551" max="12551" width="18.42578125" style="2" customWidth="1"/>
    <col min="12552" max="12552" width="14.28515625" style="2" customWidth="1"/>
    <col min="12553" max="12553" width="28.5703125" style="2" customWidth="1"/>
    <col min="12554" max="12554" width="11.5703125" style="2" customWidth="1"/>
    <col min="12555" max="12802" width="9.140625" style="2"/>
    <col min="12803" max="12804" width="14.28515625" style="2" customWidth="1"/>
    <col min="12805" max="12805" width="20.7109375" style="2" customWidth="1"/>
    <col min="12806" max="12806" width="50.7109375" style="2" customWidth="1"/>
    <col min="12807" max="12807" width="18.42578125" style="2" customWidth="1"/>
    <col min="12808" max="12808" width="14.28515625" style="2" customWidth="1"/>
    <col min="12809" max="12809" width="28.5703125" style="2" customWidth="1"/>
    <col min="12810" max="12810" width="11.5703125" style="2" customWidth="1"/>
    <col min="12811" max="13058" width="9.140625" style="2"/>
    <col min="13059" max="13060" width="14.28515625" style="2" customWidth="1"/>
    <col min="13061" max="13061" width="20.7109375" style="2" customWidth="1"/>
    <col min="13062" max="13062" width="50.7109375" style="2" customWidth="1"/>
    <col min="13063" max="13063" width="18.42578125" style="2" customWidth="1"/>
    <col min="13064" max="13064" width="14.28515625" style="2" customWidth="1"/>
    <col min="13065" max="13065" width="28.5703125" style="2" customWidth="1"/>
    <col min="13066" max="13066" width="11.5703125" style="2" customWidth="1"/>
    <col min="13067" max="13314" width="9.140625" style="2"/>
    <col min="13315" max="13316" width="14.28515625" style="2" customWidth="1"/>
    <col min="13317" max="13317" width="20.7109375" style="2" customWidth="1"/>
    <col min="13318" max="13318" width="50.7109375" style="2" customWidth="1"/>
    <col min="13319" max="13319" width="18.42578125" style="2" customWidth="1"/>
    <col min="13320" max="13320" width="14.28515625" style="2" customWidth="1"/>
    <col min="13321" max="13321" width="28.5703125" style="2" customWidth="1"/>
    <col min="13322" max="13322" width="11.5703125" style="2" customWidth="1"/>
    <col min="13323" max="13570" width="9.140625" style="2"/>
    <col min="13571" max="13572" width="14.28515625" style="2" customWidth="1"/>
    <col min="13573" max="13573" width="20.7109375" style="2" customWidth="1"/>
    <col min="13574" max="13574" width="50.7109375" style="2" customWidth="1"/>
    <col min="13575" max="13575" width="18.42578125" style="2" customWidth="1"/>
    <col min="13576" max="13576" width="14.28515625" style="2" customWidth="1"/>
    <col min="13577" max="13577" width="28.5703125" style="2" customWidth="1"/>
    <col min="13578" max="13578" width="11.5703125" style="2" customWidth="1"/>
    <col min="13579" max="13826" width="9.140625" style="2"/>
    <col min="13827" max="13828" width="14.28515625" style="2" customWidth="1"/>
    <col min="13829" max="13829" width="20.7109375" style="2" customWidth="1"/>
    <col min="13830" max="13830" width="50.7109375" style="2" customWidth="1"/>
    <col min="13831" max="13831" width="18.42578125" style="2" customWidth="1"/>
    <col min="13832" max="13832" width="14.28515625" style="2" customWidth="1"/>
    <col min="13833" max="13833" width="28.5703125" style="2" customWidth="1"/>
    <col min="13834" max="13834" width="11.5703125" style="2" customWidth="1"/>
    <col min="13835" max="14082" width="9.140625" style="2"/>
    <col min="14083" max="14084" width="14.28515625" style="2" customWidth="1"/>
    <col min="14085" max="14085" width="20.7109375" style="2" customWidth="1"/>
    <col min="14086" max="14086" width="50.7109375" style="2" customWidth="1"/>
    <col min="14087" max="14087" width="18.42578125" style="2" customWidth="1"/>
    <col min="14088" max="14088" width="14.28515625" style="2" customWidth="1"/>
    <col min="14089" max="14089" width="28.5703125" style="2" customWidth="1"/>
    <col min="14090" max="14090" width="11.5703125" style="2" customWidth="1"/>
    <col min="14091" max="14338" width="9.140625" style="2"/>
    <col min="14339" max="14340" width="14.28515625" style="2" customWidth="1"/>
    <col min="14341" max="14341" width="20.7109375" style="2" customWidth="1"/>
    <col min="14342" max="14342" width="50.7109375" style="2" customWidth="1"/>
    <col min="14343" max="14343" width="18.42578125" style="2" customWidth="1"/>
    <col min="14344" max="14344" width="14.28515625" style="2" customWidth="1"/>
    <col min="14345" max="14345" width="28.5703125" style="2" customWidth="1"/>
    <col min="14346" max="14346" width="11.5703125" style="2" customWidth="1"/>
    <col min="14347" max="14594" width="9.140625" style="2"/>
    <col min="14595" max="14596" width="14.28515625" style="2" customWidth="1"/>
    <col min="14597" max="14597" width="20.7109375" style="2" customWidth="1"/>
    <col min="14598" max="14598" width="50.7109375" style="2" customWidth="1"/>
    <col min="14599" max="14599" width="18.42578125" style="2" customWidth="1"/>
    <col min="14600" max="14600" width="14.28515625" style="2" customWidth="1"/>
    <col min="14601" max="14601" width="28.5703125" style="2" customWidth="1"/>
    <col min="14602" max="14602" width="11.5703125" style="2" customWidth="1"/>
    <col min="14603" max="14850" width="9.140625" style="2"/>
    <col min="14851" max="14852" width="14.28515625" style="2" customWidth="1"/>
    <col min="14853" max="14853" width="20.7109375" style="2" customWidth="1"/>
    <col min="14854" max="14854" width="50.7109375" style="2" customWidth="1"/>
    <col min="14855" max="14855" width="18.42578125" style="2" customWidth="1"/>
    <col min="14856" max="14856" width="14.28515625" style="2" customWidth="1"/>
    <col min="14857" max="14857" width="28.5703125" style="2" customWidth="1"/>
    <col min="14858" max="14858" width="11.5703125" style="2" customWidth="1"/>
    <col min="14859" max="15106" width="9.140625" style="2"/>
    <col min="15107" max="15108" width="14.28515625" style="2" customWidth="1"/>
    <col min="15109" max="15109" width="20.7109375" style="2" customWidth="1"/>
    <col min="15110" max="15110" width="50.7109375" style="2" customWidth="1"/>
    <col min="15111" max="15111" width="18.42578125" style="2" customWidth="1"/>
    <col min="15112" max="15112" width="14.28515625" style="2" customWidth="1"/>
    <col min="15113" max="15113" width="28.5703125" style="2" customWidth="1"/>
    <col min="15114" max="15114" width="11.5703125" style="2" customWidth="1"/>
    <col min="15115" max="15362" width="9.140625" style="2"/>
    <col min="15363" max="15364" width="14.28515625" style="2" customWidth="1"/>
    <col min="15365" max="15365" width="20.7109375" style="2" customWidth="1"/>
    <col min="15366" max="15366" width="50.7109375" style="2" customWidth="1"/>
    <col min="15367" max="15367" width="18.42578125" style="2" customWidth="1"/>
    <col min="15368" max="15368" width="14.28515625" style="2" customWidth="1"/>
    <col min="15369" max="15369" width="28.5703125" style="2" customWidth="1"/>
    <col min="15370" max="15370" width="11.5703125" style="2" customWidth="1"/>
    <col min="15371" max="15618" width="9.140625" style="2"/>
    <col min="15619" max="15620" width="14.28515625" style="2" customWidth="1"/>
    <col min="15621" max="15621" width="20.7109375" style="2" customWidth="1"/>
    <col min="15622" max="15622" width="50.7109375" style="2" customWidth="1"/>
    <col min="15623" max="15623" width="18.42578125" style="2" customWidth="1"/>
    <col min="15624" max="15624" width="14.28515625" style="2" customWidth="1"/>
    <col min="15625" max="15625" width="28.5703125" style="2" customWidth="1"/>
    <col min="15626" max="15626" width="11.5703125" style="2" customWidth="1"/>
    <col min="15627" max="15874" width="9.140625" style="2"/>
    <col min="15875" max="15876" width="14.28515625" style="2" customWidth="1"/>
    <col min="15877" max="15877" width="20.7109375" style="2" customWidth="1"/>
    <col min="15878" max="15878" width="50.7109375" style="2" customWidth="1"/>
    <col min="15879" max="15879" width="18.42578125" style="2" customWidth="1"/>
    <col min="15880" max="15880" width="14.28515625" style="2" customWidth="1"/>
    <col min="15881" max="15881" width="28.5703125" style="2" customWidth="1"/>
    <col min="15882" max="15882" width="11.5703125" style="2" customWidth="1"/>
    <col min="15883" max="16130" width="9.140625" style="2"/>
    <col min="16131" max="16132" width="14.28515625" style="2" customWidth="1"/>
    <col min="16133" max="16133" width="20.7109375" style="2" customWidth="1"/>
    <col min="16134" max="16134" width="50.7109375" style="2" customWidth="1"/>
    <col min="16135" max="16135" width="18.42578125" style="2" customWidth="1"/>
    <col min="16136" max="16136" width="14.28515625" style="2" customWidth="1"/>
    <col min="16137" max="16137" width="28.5703125" style="2" customWidth="1"/>
    <col min="16138" max="16138" width="11.5703125" style="2" customWidth="1"/>
    <col min="16139" max="16384" width="9.140625" style="2"/>
  </cols>
  <sheetData>
    <row r="1" spans="1:7" ht="42.75" customHeight="1" thickBot="1">
      <c r="A1" s="604" t="s">
        <v>171</v>
      </c>
      <c r="B1" s="604" t="s">
        <v>172</v>
      </c>
      <c r="C1" s="605" t="s">
        <v>215</v>
      </c>
      <c r="D1" s="605" t="s">
        <v>216</v>
      </c>
      <c r="E1" s="605" t="s">
        <v>217</v>
      </c>
      <c r="F1" s="605" t="s">
        <v>218</v>
      </c>
      <c r="G1" s="605" t="s">
        <v>208</v>
      </c>
    </row>
    <row r="2" spans="1:7" ht="38.25" thickBot="1">
      <c r="A2" s="543" t="s">
        <v>518</v>
      </c>
      <c r="B2" s="549" t="s">
        <v>517</v>
      </c>
      <c r="C2" s="544" t="s">
        <v>518</v>
      </c>
      <c r="D2" s="545" t="s">
        <v>629</v>
      </c>
      <c r="E2" s="546" t="s">
        <v>630</v>
      </c>
      <c r="F2" s="547" t="s">
        <v>867</v>
      </c>
      <c r="G2" s="548">
        <f>568.69+3.53+476.07+547.46</f>
        <v>1595.75</v>
      </c>
    </row>
    <row r="3" spans="1:7" ht="15.75">
      <c r="A3" s="591"/>
      <c r="B3" s="592"/>
      <c r="C3" s="593"/>
      <c r="D3" s="594"/>
      <c r="E3" s="595"/>
      <c r="F3" s="596"/>
      <c r="G3" s="597"/>
    </row>
    <row r="4" spans="1:7" ht="15.75">
      <c r="A4" s="598"/>
      <c r="B4" s="599"/>
      <c r="C4" s="600"/>
      <c r="D4" s="601"/>
      <c r="E4" s="602"/>
      <c r="F4" s="603"/>
      <c r="G4" s="597"/>
    </row>
    <row r="5" spans="1:7" ht="15.75">
      <c r="A5" s="598"/>
      <c r="B5" s="599"/>
      <c r="C5" s="600"/>
      <c r="D5" s="601"/>
      <c r="E5" s="602"/>
      <c r="F5" s="603"/>
      <c r="G5" s="597"/>
    </row>
    <row r="6" spans="1:7" ht="15.75">
      <c r="A6" s="598"/>
      <c r="B6" s="599"/>
      <c r="C6" s="600"/>
      <c r="D6" s="601"/>
      <c r="E6" s="602"/>
      <c r="F6" s="603"/>
      <c r="G6" s="597"/>
    </row>
    <row r="7" spans="1:7" ht="15.75">
      <c r="A7" s="598"/>
      <c r="B7" s="599"/>
      <c r="C7" s="600"/>
      <c r="D7" s="601"/>
      <c r="E7" s="602"/>
      <c r="F7" s="603"/>
      <c r="G7" s="597"/>
    </row>
    <row r="8" spans="1:7" ht="15.75">
      <c r="A8" s="598"/>
      <c r="B8" s="599"/>
      <c r="C8" s="600"/>
      <c r="D8" s="601"/>
      <c r="E8" s="602"/>
      <c r="F8" s="603"/>
      <c r="G8" s="597"/>
    </row>
    <row r="9" spans="1:7" s="1" customFormat="1"/>
    <row r="10" spans="1:7" s="1" customFormat="1"/>
    <row r="11" spans="1:7" s="1" customFormat="1"/>
    <row r="12" spans="1:7" s="1" customFormat="1"/>
    <row r="13" spans="1:7" s="1" customFormat="1"/>
    <row r="14" spans="1:7" s="1" customFormat="1"/>
    <row r="15" spans="1:7" s="1" customFormat="1"/>
    <row r="16" spans="1:7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pans="2:2" s="1" customFormat="1"/>
    <row r="34" spans="2:2" s="1" customFormat="1"/>
    <row r="35" spans="2:2" s="1" customFormat="1"/>
    <row r="36" spans="2:2" s="1" customFormat="1"/>
    <row r="37" spans="2:2" s="1" customFormat="1"/>
    <row r="38" spans="2:2" s="1" customFormat="1"/>
    <row r="39" spans="2:2" s="1" customFormat="1"/>
    <row r="40" spans="2:2" s="1" customFormat="1"/>
    <row r="41" spans="2:2" s="1" customFormat="1"/>
    <row r="42" spans="2:2" s="1" customFormat="1"/>
    <row r="43" spans="2:2" s="1" customFormat="1"/>
    <row r="44" spans="2:2" s="1" customFormat="1"/>
    <row r="45" spans="2:2" s="1" customFormat="1">
      <c r="B45" s="408" t="s">
        <v>628</v>
      </c>
    </row>
    <row r="46" spans="2:2" s="1" customFormat="1"/>
    <row r="47" spans="2:2" s="1" customFormat="1"/>
    <row r="48" spans="2:2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</sheetData>
  <protectedRanges>
    <protectedRange sqref="C3:F8" name="Intervalo2_1"/>
    <protectedRange sqref="B3:B8" name="Intervalo2"/>
    <protectedRange sqref="A3:A8" name="Intervalo2_2"/>
    <protectedRange sqref="D2:F2" name="Intervalo2_1_1"/>
  </protectedRanges>
  <customSheetViews>
    <customSheetView guid="{4D67ECEB-8567-46A4-915F-4BBFDD1E02FC}" scale="70">
      <selection sqref="A1:G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horizontalDpi="4294967294" verticalDpi="4294967294" r:id="rId1"/>
    </customSheetView>
  </customSheetView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9" orientation="landscape" horizontalDpi="300" verticalDpi="300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174"/>
  <sheetViews>
    <sheetView topLeftCell="D1" zoomScale="80" zoomScaleNormal="80" workbookViewId="0">
      <selection sqref="A1:I15"/>
    </sheetView>
  </sheetViews>
  <sheetFormatPr defaultRowHeight="15"/>
  <cols>
    <col min="1" max="1" width="20.140625" customWidth="1"/>
    <col min="2" max="2" width="52" customWidth="1"/>
    <col min="3" max="3" width="19" customWidth="1"/>
    <col min="4" max="4" width="58.85546875" customWidth="1"/>
    <col min="5" max="5" width="61.28515625" customWidth="1"/>
    <col min="6" max="6" width="14.5703125" customWidth="1"/>
    <col min="7" max="7" width="12.42578125" bestFit="1" customWidth="1"/>
    <col min="8" max="8" width="15.42578125" customWidth="1"/>
    <col min="9" max="9" width="92" bestFit="1" customWidth="1"/>
  </cols>
  <sheetData>
    <row r="1" spans="1:10" ht="32.25" thickBot="1">
      <c r="A1" s="526" t="s">
        <v>171</v>
      </c>
      <c r="B1" s="526" t="s">
        <v>172</v>
      </c>
      <c r="C1" s="527" t="s">
        <v>219</v>
      </c>
      <c r="D1" s="527" t="s">
        <v>220</v>
      </c>
      <c r="E1" s="527" t="s">
        <v>221</v>
      </c>
      <c r="F1" s="527" t="s">
        <v>222</v>
      </c>
      <c r="G1" s="527" t="s">
        <v>223</v>
      </c>
      <c r="H1" s="504" t="s">
        <v>224</v>
      </c>
      <c r="I1" s="527" t="s">
        <v>225</v>
      </c>
    </row>
    <row r="2" spans="1:10">
      <c r="A2" s="571" t="s">
        <v>518</v>
      </c>
      <c r="B2" s="532" t="s">
        <v>516</v>
      </c>
      <c r="C2" s="614" t="s">
        <v>543</v>
      </c>
      <c r="D2" s="533" t="s">
        <v>523</v>
      </c>
      <c r="E2" s="534" t="s">
        <v>524</v>
      </c>
      <c r="F2" s="535">
        <v>45018</v>
      </c>
      <c r="G2" s="582">
        <v>45384</v>
      </c>
      <c r="H2" s="536">
        <v>0</v>
      </c>
      <c r="I2" s="537" t="s">
        <v>525</v>
      </c>
      <c r="J2" s="2"/>
    </row>
    <row r="3" spans="1:10">
      <c r="A3" s="506" t="s">
        <v>518</v>
      </c>
      <c r="B3" s="522" t="s">
        <v>516</v>
      </c>
      <c r="C3" s="404" t="s">
        <v>635</v>
      </c>
      <c r="D3" s="402" t="s">
        <v>528</v>
      </c>
      <c r="E3" s="405" t="s">
        <v>529</v>
      </c>
      <c r="F3" s="584">
        <v>45018</v>
      </c>
      <c r="G3" s="585">
        <v>45384</v>
      </c>
      <c r="H3" s="410">
        <v>13000</v>
      </c>
      <c r="I3" s="586" t="s">
        <v>530</v>
      </c>
      <c r="J3" s="2"/>
    </row>
    <row r="4" spans="1:10">
      <c r="A4" s="506" t="s">
        <v>518</v>
      </c>
      <c r="B4" s="522" t="s">
        <v>516</v>
      </c>
      <c r="C4" s="404" t="s">
        <v>544</v>
      </c>
      <c r="D4" s="402" t="s">
        <v>531</v>
      </c>
      <c r="E4" s="405" t="s">
        <v>532</v>
      </c>
      <c r="F4" s="584">
        <v>45039</v>
      </c>
      <c r="G4" s="585">
        <v>45405</v>
      </c>
      <c r="H4" s="410">
        <v>0</v>
      </c>
      <c r="I4" s="586" t="s">
        <v>533</v>
      </c>
      <c r="J4" s="2"/>
    </row>
    <row r="5" spans="1:10">
      <c r="A5" s="506" t="s">
        <v>518</v>
      </c>
      <c r="B5" s="522" t="s">
        <v>516</v>
      </c>
      <c r="C5" s="406" t="s">
        <v>522</v>
      </c>
      <c r="D5" s="402" t="s">
        <v>534</v>
      </c>
      <c r="E5" s="403" t="s">
        <v>535</v>
      </c>
      <c r="F5" s="390" t="s">
        <v>723</v>
      </c>
      <c r="G5" s="391" t="s">
        <v>725</v>
      </c>
      <c r="H5" s="410">
        <v>1555.88</v>
      </c>
      <c r="I5" s="587" t="s">
        <v>536</v>
      </c>
    </row>
    <row r="6" spans="1:10">
      <c r="A6" s="506" t="s">
        <v>518</v>
      </c>
      <c r="B6" s="522" t="s">
        <v>516</v>
      </c>
      <c r="C6" s="382" t="s">
        <v>636</v>
      </c>
      <c r="D6" s="407" t="s">
        <v>537</v>
      </c>
      <c r="E6" s="403" t="s">
        <v>538</v>
      </c>
      <c r="F6" s="392">
        <v>45018</v>
      </c>
      <c r="G6" s="583">
        <v>45384</v>
      </c>
      <c r="H6" s="410">
        <v>0</v>
      </c>
      <c r="I6" s="587" t="s">
        <v>539</v>
      </c>
      <c r="J6" s="2"/>
    </row>
    <row r="7" spans="1:10">
      <c r="A7" s="506" t="s">
        <v>518</v>
      </c>
      <c r="B7" s="522" t="s">
        <v>516</v>
      </c>
      <c r="C7" s="382" t="s">
        <v>634</v>
      </c>
      <c r="D7" s="407" t="s">
        <v>540</v>
      </c>
      <c r="E7" s="403" t="s">
        <v>541</v>
      </c>
      <c r="F7" s="390" t="s">
        <v>730</v>
      </c>
      <c r="G7" s="583">
        <v>45383</v>
      </c>
      <c r="H7" s="410">
        <v>7000</v>
      </c>
      <c r="I7" s="587" t="s">
        <v>542</v>
      </c>
      <c r="J7" s="2"/>
    </row>
    <row r="8" spans="1:10">
      <c r="A8" s="506" t="s">
        <v>518</v>
      </c>
      <c r="B8" s="522" t="s">
        <v>516</v>
      </c>
      <c r="C8" s="523" t="s">
        <v>633</v>
      </c>
      <c r="D8" s="524" t="s">
        <v>624</v>
      </c>
      <c r="E8" s="403" t="s">
        <v>625</v>
      </c>
      <c r="F8" s="613">
        <v>44652</v>
      </c>
      <c r="G8" s="583">
        <v>45383</v>
      </c>
      <c r="H8" s="411">
        <v>5000</v>
      </c>
      <c r="I8" s="586" t="s">
        <v>742</v>
      </c>
    </row>
    <row r="9" spans="1:10">
      <c r="A9" s="506" t="s">
        <v>518</v>
      </c>
      <c r="B9" s="522" t="s">
        <v>516</v>
      </c>
      <c r="C9" s="525" t="s">
        <v>621</v>
      </c>
      <c r="D9" s="407" t="s">
        <v>626</v>
      </c>
      <c r="E9" s="403" t="s">
        <v>627</v>
      </c>
      <c r="F9" s="584">
        <v>45110</v>
      </c>
      <c r="G9" s="585">
        <v>45476</v>
      </c>
      <c r="H9" s="411">
        <v>6210</v>
      </c>
      <c r="I9" s="588" t="s">
        <v>749</v>
      </c>
      <c r="J9" s="2"/>
    </row>
    <row r="10" spans="1:10">
      <c r="A10" s="506" t="s">
        <v>518</v>
      </c>
      <c r="B10" s="522" t="s">
        <v>516</v>
      </c>
      <c r="C10" s="404" t="s">
        <v>631</v>
      </c>
      <c r="D10" s="407" t="s">
        <v>639</v>
      </c>
      <c r="E10" s="403" t="s">
        <v>638</v>
      </c>
      <c r="F10" s="390" t="s">
        <v>723</v>
      </c>
      <c r="G10" s="583">
        <v>45383</v>
      </c>
      <c r="H10" s="411">
        <v>1205</v>
      </c>
      <c r="I10" s="588" t="s">
        <v>637</v>
      </c>
      <c r="J10" s="2"/>
    </row>
    <row r="11" spans="1:10">
      <c r="A11" s="506" t="s">
        <v>518</v>
      </c>
      <c r="B11" s="522" t="s">
        <v>516</v>
      </c>
      <c r="C11" s="404" t="s">
        <v>764</v>
      </c>
      <c r="D11" s="402" t="s">
        <v>727</v>
      </c>
      <c r="E11" s="403" t="s">
        <v>728</v>
      </c>
      <c r="F11" s="390" t="s">
        <v>729</v>
      </c>
      <c r="G11" s="583">
        <v>45246</v>
      </c>
      <c r="H11" s="410">
        <v>506.12</v>
      </c>
      <c r="I11" s="587" t="s">
        <v>743</v>
      </c>
      <c r="J11" s="2"/>
    </row>
    <row r="12" spans="1:10">
      <c r="A12" s="506" t="s">
        <v>518</v>
      </c>
      <c r="B12" s="618" t="s">
        <v>516</v>
      </c>
      <c r="C12" s="404" t="s">
        <v>785</v>
      </c>
      <c r="D12" s="619" t="s">
        <v>782</v>
      </c>
      <c r="E12" s="618" t="s">
        <v>783</v>
      </c>
      <c r="F12" s="620">
        <v>45200</v>
      </c>
      <c r="G12" s="620">
        <v>45566</v>
      </c>
      <c r="H12" s="621">
        <v>3990.34</v>
      </c>
      <c r="I12" s="622" t="s">
        <v>784</v>
      </c>
      <c r="J12" s="2"/>
    </row>
    <row r="13" spans="1:10">
      <c r="A13" s="506" t="s">
        <v>518</v>
      </c>
      <c r="B13" s="618" t="s">
        <v>516</v>
      </c>
      <c r="C13" s="404" t="s">
        <v>803</v>
      </c>
      <c r="D13" s="407" t="s">
        <v>804</v>
      </c>
      <c r="E13" s="403" t="s">
        <v>805</v>
      </c>
      <c r="F13" s="390" t="s">
        <v>806</v>
      </c>
      <c r="G13" s="697">
        <v>45627</v>
      </c>
      <c r="H13" s="698">
        <v>120</v>
      </c>
      <c r="I13" s="588" t="s">
        <v>807</v>
      </c>
      <c r="J13" s="2"/>
    </row>
    <row r="14" spans="1:10">
      <c r="A14" s="506" t="s">
        <v>518</v>
      </c>
      <c r="B14" s="618" t="s">
        <v>516</v>
      </c>
      <c r="C14" s="747" t="s">
        <v>817</v>
      </c>
      <c r="D14" s="407" t="s">
        <v>820</v>
      </c>
      <c r="E14" s="403" t="s">
        <v>625</v>
      </c>
      <c r="F14" s="748">
        <v>45292</v>
      </c>
      <c r="G14" s="697">
        <v>45658</v>
      </c>
      <c r="H14" s="698">
        <v>8000</v>
      </c>
      <c r="I14" s="752" t="s">
        <v>819</v>
      </c>
    </row>
    <row r="15" spans="1:10" ht="15.75" thickBot="1">
      <c r="A15" s="542" t="s">
        <v>518</v>
      </c>
      <c r="B15" s="753" t="s">
        <v>516</v>
      </c>
      <c r="C15" s="754" t="s">
        <v>870</v>
      </c>
      <c r="D15" s="755" t="s">
        <v>871</v>
      </c>
      <c r="E15" s="756" t="s">
        <v>526</v>
      </c>
      <c r="F15" s="757" t="s">
        <v>733</v>
      </c>
      <c r="G15" s="758">
        <v>45748</v>
      </c>
      <c r="H15" s="759">
        <v>0</v>
      </c>
      <c r="I15" s="760" t="s">
        <v>869</v>
      </c>
    </row>
    <row r="16" spans="1:10" ht="15.75">
      <c r="A16" s="745"/>
      <c r="B16" s="610"/>
      <c r="C16" s="746"/>
      <c r="D16" s="611"/>
      <c r="E16" s="699"/>
      <c r="F16" s="700"/>
      <c r="G16" s="610"/>
      <c r="H16" s="612"/>
      <c r="I16" s="701"/>
      <c r="J16" s="2"/>
    </row>
    <row r="17" spans="1:10" ht="15.75">
      <c r="A17" s="197"/>
      <c r="B17" s="204"/>
      <c r="C17" s="412"/>
      <c r="D17" s="213"/>
      <c r="E17" s="206"/>
      <c r="F17" s="212"/>
      <c r="G17" s="204"/>
      <c r="H17" s="377"/>
      <c r="I17" s="207"/>
      <c r="J17" s="2"/>
    </row>
    <row r="18" spans="1:10" ht="15.75">
      <c r="A18" s="197"/>
      <c r="B18" s="204"/>
      <c r="C18" s="412"/>
      <c r="D18" s="213"/>
      <c r="E18" s="206"/>
      <c r="F18" s="212"/>
      <c r="G18" s="204"/>
      <c r="H18" s="377"/>
      <c r="I18" s="207"/>
      <c r="J18" s="2"/>
    </row>
    <row r="19" spans="1:10" ht="15.75">
      <c r="A19" s="197"/>
      <c r="B19" s="204"/>
      <c r="C19" s="199"/>
      <c r="D19" s="205"/>
      <c r="E19" s="209"/>
      <c r="F19" s="210"/>
      <c r="G19" s="204"/>
      <c r="H19" s="377"/>
      <c r="I19" s="211"/>
    </row>
    <row r="20" spans="1:10" ht="15.75">
      <c r="A20" s="197"/>
      <c r="B20" s="204"/>
      <c r="C20" s="199"/>
      <c r="D20" s="205"/>
      <c r="E20" s="209"/>
      <c r="F20" s="210"/>
      <c r="G20" s="204"/>
      <c r="H20" s="377"/>
      <c r="I20" s="211"/>
    </row>
    <row r="21" spans="1:10" ht="15.75">
      <c r="A21" s="197"/>
      <c r="B21" s="204"/>
      <c r="C21" s="199"/>
      <c r="D21" s="205"/>
      <c r="E21" s="209"/>
      <c r="F21" s="210"/>
      <c r="G21" s="204"/>
      <c r="H21" s="377"/>
      <c r="I21" s="211"/>
      <c r="J21" s="2"/>
    </row>
    <row r="22" spans="1:10" ht="15.75">
      <c r="A22" s="197"/>
      <c r="B22" s="204"/>
      <c r="C22" s="199"/>
      <c r="D22" s="205"/>
      <c r="E22" s="209"/>
      <c r="F22" s="210"/>
      <c r="G22" s="204"/>
      <c r="H22" s="377"/>
      <c r="I22" s="211"/>
    </row>
    <row r="23" spans="1:10" ht="15.75">
      <c r="A23" s="197"/>
      <c r="B23" s="204"/>
      <c r="C23" s="199"/>
      <c r="D23" s="205"/>
      <c r="E23" s="209"/>
      <c r="F23" s="210"/>
      <c r="G23" s="204"/>
      <c r="H23" s="377"/>
      <c r="I23" s="211"/>
    </row>
    <row r="24" spans="1:10" ht="15.75">
      <c r="A24" s="197"/>
      <c r="B24" s="204"/>
      <c r="C24" s="199"/>
      <c r="D24" s="205"/>
      <c r="E24" s="209"/>
      <c r="F24" s="210"/>
      <c r="G24" s="204"/>
      <c r="H24" s="377"/>
      <c r="I24" s="211"/>
    </row>
    <row r="25" spans="1:10" ht="15.75">
      <c r="A25" s="197"/>
      <c r="B25" s="204"/>
      <c r="C25" s="199"/>
      <c r="D25" s="205"/>
      <c r="E25" s="209"/>
      <c r="F25" s="215"/>
      <c r="G25" s="204"/>
      <c r="H25" s="377"/>
      <c r="I25" s="211"/>
      <c r="J25" s="2"/>
    </row>
    <row r="26" spans="1:10" ht="15.75">
      <c r="A26" s="197"/>
      <c r="B26" s="204"/>
      <c r="C26" s="199"/>
      <c r="D26" s="205"/>
      <c r="E26" s="209"/>
      <c r="F26" s="210"/>
      <c r="G26" s="204"/>
      <c r="H26" s="377"/>
      <c r="I26" s="211"/>
      <c r="J26" s="2"/>
    </row>
    <row r="27" spans="1:10" ht="15.75">
      <c r="A27" s="197"/>
      <c r="B27" s="204"/>
      <c r="C27" s="199"/>
      <c r="D27" s="205"/>
      <c r="E27" s="209"/>
      <c r="F27" s="210"/>
      <c r="G27" s="216"/>
      <c r="H27" s="377"/>
      <c r="I27" s="217"/>
    </row>
    <row r="28" spans="1:10" ht="15.75">
      <c r="A28" s="197"/>
      <c r="B28" s="204"/>
      <c r="C28" s="199"/>
      <c r="D28" s="205"/>
      <c r="E28" s="209"/>
      <c r="F28" s="210"/>
      <c r="G28" s="204"/>
      <c r="H28" s="377"/>
      <c r="I28" s="211"/>
    </row>
    <row r="29" spans="1:10" ht="15.75">
      <c r="A29" s="197"/>
      <c r="B29" s="204"/>
      <c r="C29" s="199"/>
      <c r="D29" s="205"/>
      <c r="E29" s="209"/>
      <c r="F29" s="218"/>
      <c r="G29" s="204"/>
      <c r="H29" s="377"/>
      <c r="I29" s="211"/>
      <c r="J29" s="2"/>
    </row>
    <row r="30" spans="1:10" ht="15.75">
      <c r="A30" s="197"/>
      <c r="B30" s="204"/>
      <c r="C30" s="199"/>
      <c r="D30" s="205"/>
      <c r="E30" s="209"/>
      <c r="F30" s="210"/>
      <c r="G30" s="216"/>
      <c r="H30" s="377"/>
      <c r="I30" s="219"/>
    </row>
    <row r="31" spans="1:10" ht="15.75">
      <c r="A31" s="197"/>
      <c r="B31" s="204"/>
      <c r="C31" s="199"/>
      <c r="D31" s="205"/>
      <c r="E31" s="209"/>
      <c r="F31" s="218"/>
      <c r="G31" s="204"/>
      <c r="H31" s="377"/>
      <c r="I31" s="211"/>
      <c r="J31" s="2"/>
    </row>
    <row r="32" spans="1:10" ht="15.75">
      <c r="A32" s="197"/>
      <c r="B32" s="220"/>
      <c r="C32" s="413"/>
      <c r="D32" s="213"/>
      <c r="E32" s="221"/>
      <c r="F32" s="222"/>
      <c r="G32" s="223"/>
      <c r="H32" s="377"/>
      <c r="I32" s="224"/>
      <c r="J32" s="2"/>
    </row>
    <row r="33" spans="1:9" ht="15.75">
      <c r="A33" s="197"/>
      <c r="B33" s="204"/>
      <c r="C33" s="414"/>
      <c r="D33" s="214"/>
      <c r="E33" s="225"/>
      <c r="F33" s="210"/>
      <c r="G33" s="226"/>
      <c r="H33" s="377"/>
      <c r="I33" s="227"/>
    </row>
    <row r="34" spans="1:9" ht="15.75">
      <c r="A34" s="197"/>
      <c r="B34" s="204"/>
      <c r="C34" s="414"/>
      <c r="D34" s="214"/>
      <c r="E34" s="209"/>
      <c r="F34" s="210"/>
      <c r="G34" s="228"/>
      <c r="H34" s="377"/>
      <c r="I34" s="229"/>
    </row>
    <row r="35" spans="1:9" ht="15.75">
      <c r="A35" s="197"/>
      <c r="B35" s="204"/>
      <c r="C35" s="199"/>
      <c r="D35" s="205"/>
      <c r="E35" s="209"/>
      <c r="F35" s="210"/>
      <c r="G35" s="204"/>
      <c r="H35" s="377"/>
      <c r="I35" s="211"/>
    </row>
    <row r="36" spans="1:9" ht="15.75">
      <c r="A36" s="197"/>
      <c r="B36" s="204"/>
      <c r="C36" s="199"/>
      <c r="D36" s="205"/>
      <c r="E36" s="209"/>
      <c r="F36" s="210"/>
      <c r="G36" s="204"/>
      <c r="H36" s="377"/>
      <c r="I36" s="211"/>
    </row>
    <row r="37" spans="1:9" ht="15.75">
      <c r="A37" s="197"/>
      <c r="B37" s="204"/>
      <c r="C37" s="199"/>
      <c r="D37" s="205"/>
      <c r="E37" s="209"/>
      <c r="F37" s="210"/>
      <c r="G37" s="204"/>
      <c r="H37" s="377"/>
      <c r="I37" s="207"/>
    </row>
    <row r="38" spans="1:9" ht="15.75">
      <c r="A38" s="197"/>
      <c r="B38" s="204"/>
      <c r="C38" s="199"/>
      <c r="D38" s="205"/>
      <c r="E38" s="209"/>
      <c r="F38" s="210"/>
      <c r="G38" s="204"/>
      <c r="H38" s="377"/>
      <c r="I38" s="211"/>
    </row>
    <row r="39" spans="1:9" ht="15.75">
      <c r="A39" s="197"/>
      <c r="B39" s="198"/>
      <c r="C39" s="412"/>
      <c r="D39" s="205"/>
      <c r="E39" s="208"/>
      <c r="F39" s="230"/>
      <c r="G39" s="198"/>
      <c r="H39" s="377"/>
      <c r="I39" s="231"/>
    </row>
    <row r="40" spans="1:9" ht="15.75">
      <c r="A40" s="197"/>
      <c r="B40" s="204"/>
      <c r="C40" s="199"/>
      <c r="D40" s="205"/>
      <c r="E40" s="209"/>
      <c r="F40" s="210"/>
      <c r="G40" s="204"/>
      <c r="H40" s="377"/>
      <c r="I40" s="211"/>
    </row>
    <row r="41" spans="1:9" ht="15.75">
      <c r="A41" s="197"/>
      <c r="B41" s="204"/>
      <c r="C41" s="199"/>
      <c r="D41" s="232"/>
      <c r="E41" s="233"/>
      <c r="F41" s="234"/>
      <c r="G41" s="204"/>
      <c r="H41" s="377"/>
      <c r="I41" s="235"/>
    </row>
    <row r="42" spans="1:9" ht="15.75">
      <c r="A42" s="197"/>
      <c r="B42" s="204"/>
      <c r="C42" s="199"/>
      <c r="D42" s="232"/>
      <c r="E42" s="233"/>
      <c r="F42" s="234"/>
      <c r="G42" s="204"/>
      <c r="H42" s="163"/>
      <c r="I42" s="236"/>
    </row>
    <row r="43" spans="1:9" ht="15.75">
      <c r="A43" s="197"/>
      <c r="B43" s="204"/>
      <c r="C43" s="199"/>
      <c r="D43" s="232"/>
      <c r="E43" s="233"/>
      <c r="F43" s="234"/>
      <c r="G43" s="199"/>
      <c r="H43" s="163"/>
      <c r="I43" s="235"/>
    </row>
    <row r="44" spans="1:9" ht="15.75">
      <c r="A44" s="197"/>
      <c r="B44" s="204"/>
      <c r="C44" s="237"/>
      <c r="D44" s="238"/>
      <c r="E44" s="239"/>
      <c r="F44" s="240"/>
      <c r="G44" s="241"/>
      <c r="H44" s="163"/>
      <c r="I44" s="242"/>
    </row>
    <row r="45" spans="1:9" ht="15.75">
      <c r="A45" s="197"/>
      <c r="B45" s="204"/>
      <c r="C45" s="243"/>
      <c r="D45" s="243"/>
      <c r="E45" s="206"/>
      <c r="F45" s="243"/>
      <c r="G45" s="244"/>
      <c r="H45" s="163"/>
      <c r="I45" s="245"/>
    </row>
    <row r="46" spans="1:9" ht="15.75">
      <c r="A46" s="197"/>
      <c r="B46" s="198"/>
      <c r="C46" s="246"/>
      <c r="D46" s="247"/>
      <c r="E46" s="248"/>
      <c r="F46" s="249"/>
      <c r="G46" s="250"/>
      <c r="H46" s="163"/>
      <c r="I46" s="251"/>
    </row>
    <row r="47" spans="1:9" ht="15.75">
      <c r="A47" s="197"/>
      <c r="B47" s="198"/>
      <c r="C47" s="199"/>
      <c r="D47" s="200"/>
      <c r="E47" s="248"/>
      <c r="F47" s="199"/>
      <c r="G47" s="202"/>
      <c r="H47" s="163"/>
      <c r="I47" s="5"/>
    </row>
    <row r="48" spans="1:9" ht="15.75">
      <c r="A48" s="197"/>
      <c r="B48" s="198"/>
      <c r="C48" s="199"/>
      <c r="D48" s="200"/>
      <c r="E48" s="201"/>
      <c r="F48" s="199"/>
      <c r="G48" s="202"/>
      <c r="H48" s="163"/>
      <c r="I48" s="5"/>
    </row>
    <row r="49" spans="1:9" ht="15.75">
      <c r="A49" s="197"/>
      <c r="B49" s="198"/>
      <c r="C49" s="415"/>
      <c r="D49" s="252"/>
      <c r="E49" s="253"/>
      <c r="F49" s="254"/>
      <c r="G49" s="203"/>
      <c r="H49" s="163"/>
      <c r="I49" s="255"/>
    </row>
    <row r="50" spans="1:9" ht="15.75">
      <c r="A50" s="197"/>
      <c r="B50" s="198"/>
      <c r="C50" s="199"/>
      <c r="D50" s="258"/>
      <c r="E50" s="253"/>
      <c r="F50" s="254"/>
      <c r="G50" s="203"/>
      <c r="H50" s="163"/>
      <c r="I50" s="255"/>
    </row>
    <row r="51" spans="1:9" ht="15.75">
      <c r="A51" s="197"/>
      <c r="B51" s="198"/>
      <c r="C51" s="199"/>
      <c r="D51" s="258"/>
      <c r="E51" s="253"/>
      <c r="F51" s="254"/>
      <c r="G51" s="203"/>
      <c r="H51" s="163"/>
      <c r="I51" s="255"/>
    </row>
    <row r="52" spans="1:9" ht="15.75">
      <c r="A52" s="197"/>
      <c r="B52" s="198"/>
      <c r="C52" s="199"/>
      <c r="D52" s="259"/>
      <c r="E52" s="253"/>
      <c r="F52" s="254"/>
      <c r="G52" s="203"/>
      <c r="H52" s="163"/>
      <c r="I52" s="196"/>
    </row>
    <row r="53" spans="1:9">
      <c r="B53" s="96"/>
    </row>
    <row r="54" spans="1:9">
      <c r="B54" s="96"/>
    </row>
    <row r="55" spans="1:9">
      <c r="B55" s="96"/>
    </row>
    <row r="56" spans="1:9">
      <c r="B56" s="96"/>
    </row>
    <row r="57" spans="1:9">
      <c r="B57" s="96"/>
    </row>
    <row r="58" spans="1:9">
      <c r="B58" s="96"/>
    </row>
    <row r="59" spans="1:9">
      <c r="B59" s="96"/>
    </row>
    <row r="60" spans="1:9">
      <c r="B60" s="96"/>
    </row>
    <row r="61" spans="1:9">
      <c r="B61" s="96"/>
    </row>
    <row r="62" spans="1:9">
      <c r="B62" s="96"/>
    </row>
    <row r="63" spans="1:9">
      <c r="B63" s="96"/>
    </row>
    <row r="64" spans="1:9">
      <c r="B64" s="96"/>
    </row>
    <row r="65" spans="2:2">
      <c r="B65" s="96"/>
    </row>
    <row r="66" spans="2:2">
      <c r="B66" s="96"/>
    </row>
    <row r="67" spans="2:2">
      <c r="B67" s="96"/>
    </row>
    <row r="68" spans="2:2">
      <c r="B68" s="96"/>
    </row>
    <row r="69" spans="2:2">
      <c r="B69" s="96"/>
    </row>
    <row r="70" spans="2:2">
      <c r="B70" s="96"/>
    </row>
    <row r="71" spans="2:2">
      <c r="B71" s="96"/>
    </row>
    <row r="72" spans="2:2">
      <c r="B72" s="96"/>
    </row>
    <row r="73" spans="2:2">
      <c r="B73" s="96"/>
    </row>
    <row r="74" spans="2:2">
      <c r="B74" s="96"/>
    </row>
    <row r="75" spans="2:2">
      <c r="B75" s="96"/>
    </row>
    <row r="76" spans="2:2">
      <c r="B76" s="96"/>
    </row>
    <row r="77" spans="2:2">
      <c r="B77" s="96"/>
    </row>
    <row r="78" spans="2:2">
      <c r="B78" s="96"/>
    </row>
    <row r="79" spans="2:2">
      <c r="B79" s="96"/>
    </row>
    <row r="80" spans="2:2">
      <c r="B80" s="96"/>
    </row>
    <row r="81" spans="2:2">
      <c r="B81" s="96"/>
    </row>
    <row r="82" spans="2:2">
      <c r="B82" s="96"/>
    </row>
    <row r="83" spans="2:2">
      <c r="B83" s="96"/>
    </row>
    <row r="84" spans="2:2">
      <c r="B84" s="96"/>
    </row>
    <row r="85" spans="2:2">
      <c r="B85" s="96"/>
    </row>
    <row r="86" spans="2:2">
      <c r="B86" s="96"/>
    </row>
    <row r="87" spans="2:2">
      <c r="B87" s="96"/>
    </row>
    <row r="88" spans="2:2">
      <c r="B88" s="96"/>
    </row>
    <row r="89" spans="2:2">
      <c r="B89" s="96"/>
    </row>
    <row r="90" spans="2:2">
      <c r="B90" s="96"/>
    </row>
    <row r="91" spans="2:2">
      <c r="B91" s="96"/>
    </row>
    <row r="92" spans="2:2">
      <c r="B92" s="96"/>
    </row>
    <row r="93" spans="2:2">
      <c r="B93" s="96"/>
    </row>
    <row r="94" spans="2:2">
      <c r="B94" s="96"/>
    </row>
    <row r="95" spans="2:2">
      <c r="B95" s="96"/>
    </row>
    <row r="96" spans="2:2">
      <c r="B96" s="96"/>
    </row>
    <row r="97" spans="2:2">
      <c r="B97" s="96"/>
    </row>
    <row r="98" spans="2:2">
      <c r="B98" s="96"/>
    </row>
    <row r="99" spans="2:2">
      <c r="B99" s="96"/>
    </row>
    <row r="100" spans="2:2">
      <c r="B100" s="96"/>
    </row>
    <row r="101" spans="2:2">
      <c r="B101" s="96"/>
    </row>
    <row r="102" spans="2:2">
      <c r="B102" s="96"/>
    </row>
    <row r="103" spans="2:2">
      <c r="B103" s="96"/>
    </row>
    <row r="104" spans="2:2">
      <c r="B104" s="96"/>
    </row>
    <row r="105" spans="2:2">
      <c r="B105" s="96"/>
    </row>
    <row r="106" spans="2:2">
      <c r="B106" s="96"/>
    </row>
    <row r="107" spans="2:2">
      <c r="B107" s="96"/>
    </row>
    <row r="108" spans="2:2">
      <c r="B108" s="96"/>
    </row>
    <row r="109" spans="2:2">
      <c r="B109" s="96"/>
    </row>
    <row r="110" spans="2:2">
      <c r="B110" s="96"/>
    </row>
    <row r="111" spans="2:2">
      <c r="B111" s="96"/>
    </row>
    <row r="112" spans="2:2">
      <c r="B112" s="96"/>
    </row>
    <row r="113" spans="2:2">
      <c r="B113" s="96"/>
    </row>
    <row r="114" spans="2:2">
      <c r="B114" s="96"/>
    </row>
    <row r="115" spans="2:2">
      <c r="B115" s="96"/>
    </row>
    <row r="116" spans="2:2">
      <c r="B116" s="96"/>
    </row>
    <row r="117" spans="2:2">
      <c r="B117" s="96"/>
    </row>
    <row r="118" spans="2:2">
      <c r="B118" s="96"/>
    </row>
    <row r="119" spans="2:2">
      <c r="B119" s="96"/>
    </row>
    <row r="120" spans="2:2">
      <c r="B120" s="96"/>
    </row>
    <row r="121" spans="2:2">
      <c r="B121" s="96"/>
    </row>
    <row r="122" spans="2:2">
      <c r="B122" s="96"/>
    </row>
    <row r="123" spans="2:2">
      <c r="B123" s="96"/>
    </row>
    <row r="124" spans="2:2">
      <c r="B124" s="96"/>
    </row>
    <row r="125" spans="2:2">
      <c r="B125" s="96"/>
    </row>
    <row r="126" spans="2:2">
      <c r="B126" s="96"/>
    </row>
    <row r="127" spans="2:2">
      <c r="B127" s="96"/>
    </row>
    <row r="128" spans="2:2">
      <c r="B128" s="96"/>
    </row>
    <row r="129" spans="2:2">
      <c r="B129" s="96"/>
    </row>
    <row r="130" spans="2:2">
      <c r="B130" s="96"/>
    </row>
    <row r="131" spans="2:2">
      <c r="B131" s="96"/>
    </row>
    <row r="132" spans="2:2">
      <c r="B132" s="96"/>
    </row>
    <row r="133" spans="2:2">
      <c r="B133" s="96"/>
    </row>
    <row r="134" spans="2:2">
      <c r="B134" s="96"/>
    </row>
    <row r="135" spans="2:2">
      <c r="B135" s="96"/>
    </row>
    <row r="136" spans="2:2">
      <c r="B136" s="96"/>
    </row>
    <row r="137" spans="2:2">
      <c r="B137" s="96"/>
    </row>
    <row r="138" spans="2:2">
      <c r="B138" s="96"/>
    </row>
    <row r="139" spans="2:2">
      <c r="B139" s="96"/>
    </row>
    <row r="140" spans="2:2">
      <c r="B140" s="96"/>
    </row>
    <row r="141" spans="2:2">
      <c r="B141" s="96"/>
    </row>
    <row r="142" spans="2:2">
      <c r="B142" s="96"/>
    </row>
    <row r="143" spans="2:2">
      <c r="B143" s="96"/>
    </row>
    <row r="144" spans="2:2">
      <c r="B144" s="96"/>
    </row>
    <row r="145" spans="2:2">
      <c r="B145" s="96"/>
    </row>
    <row r="146" spans="2:2">
      <c r="B146" s="96"/>
    </row>
    <row r="147" spans="2:2">
      <c r="B147" s="96"/>
    </row>
    <row r="148" spans="2:2">
      <c r="B148" s="96"/>
    </row>
    <row r="149" spans="2:2">
      <c r="B149" s="96"/>
    </row>
    <row r="150" spans="2:2">
      <c r="B150" s="96"/>
    </row>
    <row r="151" spans="2:2">
      <c r="B151" s="96"/>
    </row>
    <row r="152" spans="2:2">
      <c r="B152" s="96"/>
    </row>
    <row r="153" spans="2:2">
      <c r="B153" s="96"/>
    </row>
    <row r="154" spans="2:2">
      <c r="B154" s="96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</sheetData>
  <protectedRanges>
    <protectedRange sqref="E45 D8:E10 D12:E14 D16:E40 D15" name="Intervalo2_2_1_2_1"/>
    <protectedRange sqref="D44:E44" name="Intervalo2_2_1_1_1_1"/>
    <protectedRange sqref="D47" name="Intervalo3_1_1_1_1"/>
    <protectedRange sqref="E15 D2:E7" name="Intervalo2_2_1_2_1_1"/>
  </protectedRanges>
  <customSheetViews>
    <customSheetView guid="{4D67ECEB-8567-46A4-915F-4BBFDD1E02FC}" scale="80">
      <selection activeCell="B19" sqref="B19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35" orientation="landscape" r:id="rId1"/>
    </customSheetView>
  </customSheetViews>
  <hyperlinks>
    <hyperlink ref="I12" r:id="rId2" xr:uid="{00000000-0004-0000-0E00-000000000000}"/>
    <hyperlink ref="I15" r:id="rId3" xr:uid="{30F8A14D-6479-4AD8-99D6-D0867D79A28D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40" orientation="landscape" horizontalDpi="300" verticalDpi="300" r:id="rId4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167"/>
  <sheetViews>
    <sheetView topLeftCell="C1" zoomScale="90" zoomScaleNormal="90" workbookViewId="0">
      <selection sqref="A1:I11"/>
    </sheetView>
  </sheetViews>
  <sheetFormatPr defaultRowHeight="15"/>
  <cols>
    <col min="1" max="1" width="15.140625" customWidth="1"/>
    <col min="2" max="2" width="46.7109375" customWidth="1"/>
    <col min="3" max="3" width="17.28515625" customWidth="1"/>
    <col min="4" max="4" width="49.140625" bestFit="1" customWidth="1"/>
    <col min="5" max="5" width="15.140625" customWidth="1"/>
    <col min="6" max="6" width="11" customWidth="1"/>
    <col min="7" max="7" width="11.7109375" customWidth="1"/>
    <col min="8" max="8" width="11" customWidth="1"/>
    <col min="9" max="9" width="82.5703125" customWidth="1"/>
  </cols>
  <sheetData>
    <row r="1" spans="1:10" ht="48" thickBot="1">
      <c r="A1" s="503" t="s">
        <v>171</v>
      </c>
      <c r="B1" s="503" t="s">
        <v>172</v>
      </c>
      <c r="C1" s="504" t="s">
        <v>226</v>
      </c>
      <c r="D1" s="504" t="s">
        <v>220</v>
      </c>
      <c r="E1" s="504" t="s">
        <v>227</v>
      </c>
      <c r="F1" s="504" t="s">
        <v>222</v>
      </c>
      <c r="G1" s="504" t="s">
        <v>228</v>
      </c>
      <c r="H1" s="504" t="s">
        <v>229</v>
      </c>
      <c r="I1" s="504" t="s">
        <v>230</v>
      </c>
    </row>
    <row r="2" spans="1:10" ht="15.75" customHeight="1">
      <c r="A2" s="552" t="s">
        <v>518</v>
      </c>
      <c r="B2" s="553" t="s">
        <v>516</v>
      </c>
      <c r="C2" s="554">
        <v>31145185000156</v>
      </c>
      <c r="D2" s="555" t="s">
        <v>523</v>
      </c>
      <c r="E2" s="556" t="s">
        <v>726</v>
      </c>
      <c r="F2" s="557">
        <v>45018</v>
      </c>
      <c r="G2" s="558" t="s">
        <v>725</v>
      </c>
      <c r="H2" s="559">
        <v>7000</v>
      </c>
      <c r="I2" s="560" t="s">
        <v>739</v>
      </c>
      <c r="J2" s="2"/>
    </row>
    <row r="3" spans="1:10" ht="15.75" customHeight="1">
      <c r="A3" s="528" t="s">
        <v>518</v>
      </c>
      <c r="B3" s="162" t="s">
        <v>516</v>
      </c>
      <c r="C3" s="510">
        <v>31675417000188</v>
      </c>
      <c r="D3" s="511" t="s">
        <v>534</v>
      </c>
      <c r="E3" s="512" t="s">
        <v>726</v>
      </c>
      <c r="F3" s="513">
        <v>45018</v>
      </c>
      <c r="G3" s="514" t="s">
        <v>725</v>
      </c>
      <c r="H3" s="508">
        <v>1555.88</v>
      </c>
      <c r="I3" s="562" t="s">
        <v>740</v>
      </c>
      <c r="J3" s="97"/>
    </row>
    <row r="4" spans="1:10" ht="15.75" customHeight="1">
      <c r="A4" s="528" t="s">
        <v>518</v>
      </c>
      <c r="B4" s="162" t="s">
        <v>516</v>
      </c>
      <c r="C4" s="509" t="s">
        <v>631</v>
      </c>
      <c r="D4" s="511" t="s">
        <v>731</v>
      </c>
      <c r="E4" s="512" t="s">
        <v>640</v>
      </c>
      <c r="F4" s="515">
        <v>45018</v>
      </c>
      <c r="G4" s="516">
        <v>45383</v>
      </c>
      <c r="H4" s="508">
        <v>1205</v>
      </c>
      <c r="I4" s="562" t="s">
        <v>738</v>
      </c>
    </row>
    <row r="5" spans="1:10" ht="15.75" customHeight="1">
      <c r="A5" s="528" t="s">
        <v>518</v>
      </c>
      <c r="B5" s="162" t="s">
        <v>516</v>
      </c>
      <c r="C5" s="256" t="s">
        <v>521</v>
      </c>
      <c r="D5" s="511" t="s">
        <v>527</v>
      </c>
      <c r="E5" s="512" t="s">
        <v>726</v>
      </c>
      <c r="F5" s="513">
        <v>45018</v>
      </c>
      <c r="G5" s="514" t="s">
        <v>725</v>
      </c>
      <c r="H5" s="508">
        <v>450</v>
      </c>
      <c r="I5" s="562" t="s">
        <v>737</v>
      </c>
    </row>
    <row r="6" spans="1:10" ht="15.75" customHeight="1">
      <c r="A6" s="528" t="s">
        <v>518</v>
      </c>
      <c r="B6" s="162" t="s">
        <v>516</v>
      </c>
      <c r="C6" s="256" t="s">
        <v>635</v>
      </c>
      <c r="D6" s="517" t="s">
        <v>722</v>
      </c>
      <c r="E6" s="512" t="s">
        <v>640</v>
      </c>
      <c r="F6" s="515">
        <v>45018</v>
      </c>
      <c r="G6" s="516">
        <v>45384</v>
      </c>
      <c r="H6" s="508">
        <v>13000</v>
      </c>
      <c r="I6" s="562" t="s">
        <v>734</v>
      </c>
    </row>
    <row r="7" spans="1:10" ht="14.25" customHeight="1">
      <c r="A7" s="528" t="s">
        <v>518</v>
      </c>
      <c r="B7" s="162" t="s">
        <v>516</v>
      </c>
      <c r="C7" s="509" t="s">
        <v>636</v>
      </c>
      <c r="D7" s="518" t="s">
        <v>537</v>
      </c>
      <c r="E7" s="512" t="s">
        <v>640</v>
      </c>
      <c r="F7" s="513">
        <v>45018</v>
      </c>
      <c r="G7" s="519" t="s">
        <v>725</v>
      </c>
      <c r="H7" s="508">
        <v>0</v>
      </c>
      <c r="I7" s="561" t="s">
        <v>736</v>
      </c>
    </row>
    <row r="8" spans="1:10">
      <c r="A8" s="528" t="s">
        <v>518</v>
      </c>
      <c r="B8" s="162" t="s">
        <v>516</v>
      </c>
      <c r="C8" s="334">
        <v>19105205000160</v>
      </c>
      <c r="D8" s="520" t="s">
        <v>724</v>
      </c>
      <c r="E8" s="512" t="s">
        <v>640</v>
      </c>
      <c r="F8" s="521">
        <v>45039</v>
      </c>
      <c r="G8" s="513">
        <v>45405</v>
      </c>
      <c r="H8" s="508">
        <v>0</v>
      </c>
      <c r="I8" s="561" t="s">
        <v>735</v>
      </c>
    </row>
    <row r="9" spans="1:10">
      <c r="A9" s="528" t="s">
        <v>518</v>
      </c>
      <c r="B9" s="162" t="s">
        <v>516</v>
      </c>
      <c r="C9" s="257" t="s">
        <v>634</v>
      </c>
      <c r="D9" s="520" t="s">
        <v>732</v>
      </c>
      <c r="E9" s="512" t="s">
        <v>726</v>
      </c>
      <c r="F9" s="513">
        <v>44986</v>
      </c>
      <c r="G9" s="514" t="s">
        <v>733</v>
      </c>
      <c r="H9" s="508">
        <v>7000</v>
      </c>
      <c r="I9" s="561" t="s">
        <v>741</v>
      </c>
    </row>
    <row r="10" spans="1:10" ht="14.25" customHeight="1">
      <c r="A10" s="528" t="s">
        <v>518</v>
      </c>
      <c r="B10" s="162" t="s">
        <v>516</v>
      </c>
      <c r="C10" s="257" t="s">
        <v>750</v>
      </c>
      <c r="D10" s="550" t="s">
        <v>751</v>
      </c>
      <c r="E10" s="551" t="s">
        <v>752</v>
      </c>
      <c r="F10" s="257" t="s">
        <v>753</v>
      </c>
      <c r="G10" s="257" t="s">
        <v>754</v>
      </c>
      <c r="H10" s="508">
        <v>0</v>
      </c>
      <c r="I10" s="561" t="s">
        <v>748</v>
      </c>
    </row>
    <row r="11" spans="1:10" ht="15.75" thickBot="1">
      <c r="A11" s="563" t="s">
        <v>518</v>
      </c>
      <c r="B11" s="564" t="s">
        <v>516</v>
      </c>
      <c r="C11" s="565" t="s">
        <v>756</v>
      </c>
      <c r="D11" s="566" t="s">
        <v>757</v>
      </c>
      <c r="E11" s="567" t="s">
        <v>640</v>
      </c>
      <c r="F11" s="565" t="s">
        <v>758</v>
      </c>
      <c r="G11" s="565" t="s">
        <v>759</v>
      </c>
      <c r="H11" s="568">
        <v>10000</v>
      </c>
      <c r="I11" s="569" t="s">
        <v>760</v>
      </c>
    </row>
    <row r="12" spans="1:10">
      <c r="B12" s="2"/>
    </row>
    <row r="13" spans="1:10">
      <c r="B13" s="2"/>
    </row>
    <row r="14" spans="1:10">
      <c r="B14" s="2"/>
    </row>
    <row r="15" spans="1:10">
      <c r="B15" s="2"/>
    </row>
    <row r="16" spans="1:10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  <row r="52" spans="2:2">
      <c r="B52" s="2"/>
    </row>
    <row r="53" spans="2:2">
      <c r="B53" s="2"/>
    </row>
    <row r="54" spans="2:2">
      <c r="B54" s="2"/>
    </row>
    <row r="55" spans="2:2">
      <c r="B55" s="2"/>
    </row>
    <row r="56" spans="2:2">
      <c r="B56" s="2"/>
    </row>
    <row r="57" spans="2:2">
      <c r="B57" s="2"/>
    </row>
    <row r="58" spans="2:2">
      <c r="B58" s="2"/>
    </row>
    <row r="59" spans="2:2">
      <c r="B59" s="2"/>
    </row>
    <row r="60" spans="2:2">
      <c r="B60" s="2"/>
    </row>
    <row r="61" spans="2:2">
      <c r="B61" s="2"/>
    </row>
    <row r="62" spans="2:2">
      <c r="B62" s="2"/>
    </row>
    <row r="63" spans="2:2">
      <c r="B63" s="2"/>
    </row>
    <row r="64" spans="2:2">
      <c r="B64" s="2"/>
    </row>
    <row r="65" spans="2:2">
      <c r="B65" s="2"/>
    </row>
    <row r="66" spans="2:2">
      <c r="B66" s="2"/>
    </row>
    <row r="67" spans="2:2">
      <c r="B67" s="2"/>
    </row>
    <row r="68" spans="2:2">
      <c r="B68" s="2"/>
    </row>
    <row r="69" spans="2:2">
      <c r="B69" s="2"/>
    </row>
    <row r="70" spans="2:2">
      <c r="B70" s="2"/>
    </row>
    <row r="71" spans="2:2">
      <c r="B71" s="2"/>
    </row>
    <row r="72" spans="2:2">
      <c r="B72" s="2"/>
    </row>
    <row r="73" spans="2:2">
      <c r="B73" s="2"/>
    </row>
    <row r="74" spans="2:2">
      <c r="B74" s="2"/>
    </row>
    <row r="75" spans="2:2">
      <c r="B75" s="2"/>
    </row>
    <row r="76" spans="2:2">
      <c r="B76" s="2"/>
    </row>
    <row r="77" spans="2:2">
      <c r="B77" s="2"/>
    </row>
    <row r="78" spans="2:2">
      <c r="B78" s="2"/>
    </row>
    <row r="79" spans="2:2">
      <c r="B79" s="2"/>
    </row>
    <row r="80" spans="2:2">
      <c r="B80" s="2"/>
    </row>
    <row r="81" spans="2:2">
      <c r="B81" s="2"/>
    </row>
    <row r="82" spans="2:2">
      <c r="B82" s="2"/>
    </row>
    <row r="83" spans="2:2">
      <c r="B83" s="2"/>
    </row>
    <row r="84" spans="2:2">
      <c r="B84" s="2"/>
    </row>
    <row r="85" spans="2:2">
      <c r="B85" s="2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2"/>
    </row>
    <row r="92" spans="2:2">
      <c r="B92" s="2"/>
    </row>
    <row r="93" spans="2:2">
      <c r="B93" s="2"/>
    </row>
    <row r="94" spans="2:2">
      <c r="B94" s="2"/>
    </row>
    <row r="95" spans="2:2">
      <c r="B95" s="2"/>
    </row>
    <row r="96" spans="2:2">
      <c r="B96" s="2"/>
    </row>
    <row r="97" spans="2:2">
      <c r="B97" s="2"/>
    </row>
    <row r="98" spans="2:2">
      <c r="B98" s="2"/>
    </row>
    <row r="99" spans="2:2">
      <c r="B99" s="2"/>
    </row>
    <row r="100" spans="2:2">
      <c r="B100" s="2"/>
    </row>
    <row r="101" spans="2:2">
      <c r="B101" s="2"/>
    </row>
    <row r="102" spans="2:2">
      <c r="B102" s="2"/>
    </row>
    <row r="103" spans="2:2">
      <c r="B103" s="2"/>
    </row>
    <row r="104" spans="2:2">
      <c r="B104" s="2"/>
    </row>
    <row r="105" spans="2:2">
      <c r="B105" s="2"/>
    </row>
    <row r="106" spans="2:2">
      <c r="B106" s="2"/>
    </row>
    <row r="107" spans="2:2">
      <c r="B107" s="2"/>
    </row>
    <row r="108" spans="2:2">
      <c r="B108" s="2"/>
    </row>
    <row r="109" spans="2:2">
      <c r="B109" s="2"/>
    </row>
    <row r="110" spans="2:2">
      <c r="B110" s="2"/>
    </row>
    <row r="111" spans="2:2">
      <c r="B111" s="2"/>
    </row>
    <row r="112" spans="2:2">
      <c r="B112" s="2"/>
    </row>
    <row r="113" spans="2:2">
      <c r="B113" s="2"/>
    </row>
    <row r="114" spans="2:2">
      <c r="B114" s="2"/>
    </row>
    <row r="115" spans="2:2">
      <c r="B115" s="2"/>
    </row>
    <row r="116" spans="2:2">
      <c r="B116" s="2"/>
    </row>
    <row r="117" spans="2:2">
      <c r="B117" s="2"/>
    </row>
    <row r="118" spans="2:2">
      <c r="B118" s="2"/>
    </row>
    <row r="119" spans="2:2">
      <c r="B119" s="2"/>
    </row>
    <row r="120" spans="2:2">
      <c r="B120" s="2"/>
    </row>
    <row r="121" spans="2:2">
      <c r="B121" s="2"/>
    </row>
    <row r="122" spans="2:2">
      <c r="B122" s="2"/>
    </row>
    <row r="123" spans="2:2">
      <c r="B123" s="2"/>
    </row>
    <row r="124" spans="2:2">
      <c r="B124" s="2"/>
    </row>
    <row r="125" spans="2:2">
      <c r="B125" s="2"/>
    </row>
    <row r="126" spans="2:2">
      <c r="B126" s="2"/>
    </row>
    <row r="127" spans="2:2">
      <c r="B127" s="2"/>
    </row>
    <row r="128" spans="2:2">
      <c r="B128" s="2"/>
    </row>
    <row r="129" spans="2:2">
      <c r="B129" s="2"/>
    </row>
    <row r="130" spans="2:2">
      <c r="B130" s="2"/>
    </row>
    <row r="131" spans="2:2">
      <c r="B131" s="2"/>
    </row>
    <row r="132" spans="2:2">
      <c r="B132" s="2"/>
    </row>
    <row r="133" spans="2:2">
      <c r="B133" s="2"/>
    </row>
    <row r="134" spans="2:2">
      <c r="B134" s="2"/>
    </row>
    <row r="135" spans="2:2">
      <c r="B135" s="2"/>
    </row>
    <row r="136" spans="2:2">
      <c r="B136" s="2"/>
    </row>
    <row r="137" spans="2:2">
      <c r="B137" s="2"/>
    </row>
    <row r="138" spans="2:2">
      <c r="B138" s="2"/>
    </row>
    <row r="139" spans="2:2">
      <c r="B139" s="2"/>
    </row>
    <row r="140" spans="2:2">
      <c r="B140" s="2"/>
    </row>
    <row r="141" spans="2:2">
      <c r="B141" s="2"/>
    </row>
    <row r="142" spans="2:2">
      <c r="B142" s="2"/>
    </row>
    <row r="143" spans="2:2">
      <c r="B143" s="2"/>
    </row>
    <row r="144" spans="2:2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</sheetData>
  <protectedRanges>
    <protectedRange sqref="D7" name="Intervalo2_1_1_1_1_1_1_1_1"/>
    <protectedRange sqref="D6" name="Intervalo2_2_1_1_2_1_1_1_1"/>
    <protectedRange sqref="D8:D9" name="Intervalo2_2_1_2_1"/>
    <protectedRange sqref="D2:E2 E3:E9" name="Intervalo2_2_1_2_1_1_5_1"/>
    <protectedRange sqref="D3" name="Intervalo2_2_1_2_1_1_2_1_1"/>
    <protectedRange sqref="D4" name="Intervalo2_2_1_2_1_1_3_1_1"/>
    <protectedRange sqref="D5" name="Intervalo2_2_1_2_1_1_4_1_1"/>
    <protectedRange sqref="I2" name="Intervalo2_1_1_1_1_4_1_1_1_2"/>
  </protectedRanges>
  <customSheetViews>
    <customSheetView guid="{4D67ECEB-8567-46A4-915F-4BBFDD1E02FC}" scale="90">
      <selection activeCell="E28" sqref="E28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45" orientation="landscape" r:id="rId1"/>
    </customSheetView>
  </customSheetViews>
  <hyperlinks>
    <hyperlink ref="I8" r:id="rId2" xr:uid="{00000000-0004-0000-0F00-000000000000}"/>
    <hyperlink ref="I9" r:id="rId3" xr:uid="{00000000-0004-0000-0F00-000001000000}"/>
    <hyperlink ref="I10" r:id="rId4" xr:uid="{00000000-0004-0000-0F00-000002000000}"/>
    <hyperlink ref="I11" r:id="rId5" xr:uid="{00000000-0004-0000-0F00-000003000000}"/>
  </hyperlink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1" orientation="landscape" horizontalDpi="300" verticalDpi="300" r:id="rId6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7:N27"/>
  <sheetViews>
    <sheetView topLeftCell="A5" zoomScale="90" zoomScaleNormal="90" workbookViewId="0">
      <selection activeCell="C32" sqref="C32"/>
    </sheetView>
  </sheetViews>
  <sheetFormatPr defaultColWidth="9.140625" defaultRowHeight="15"/>
  <cols>
    <col min="1" max="1" width="38.42578125" style="60" customWidth="1"/>
    <col min="2" max="2" width="9.140625" style="60"/>
    <col min="3" max="14" width="15.85546875" style="60" customWidth="1"/>
    <col min="15" max="16384" width="9.140625" style="60"/>
  </cols>
  <sheetData>
    <row r="7" spans="1:14" ht="21" customHeight="1">
      <c r="A7" s="991" t="s">
        <v>0</v>
      </c>
      <c r="B7" s="991"/>
      <c r="C7" s="991"/>
      <c r="D7" s="991"/>
      <c r="E7" s="991"/>
      <c r="F7" s="991"/>
      <c r="G7" s="991"/>
      <c r="H7" s="991"/>
      <c r="I7" s="991"/>
      <c r="J7" s="991"/>
      <c r="K7" s="991"/>
      <c r="L7" s="991"/>
    </row>
    <row r="8" spans="1:14" ht="21" customHeight="1">
      <c r="A8" s="991" t="s">
        <v>1</v>
      </c>
      <c r="B8" s="991"/>
      <c r="C8" s="991"/>
      <c r="D8" s="991"/>
      <c r="E8" s="991"/>
      <c r="F8" s="991"/>
      <c r="G8" s="991"/>
      <c r="H8" s="991"/>
      <c r="I8" s="991"/>
      <c r="J8" s="991"/>
      <c r="K8" s="991"/>
      <c r="L8" s="991"/>
    </row>
    <row r="9" spans="1:14" ht="21" customHeight="1">
      <c r="A9" s="1040" t="s">
        <v>4</v>
      </c>
      <c r="B9" s="1040"/>
      <c r="C9" s="1040"/>
      <c r="D9" s="1040"/>
      <c r="E9" s="1040"/>
      <c r="F9" s="1040"/>
      <c r="G9" s="1040"/>
      <c r="H9" s="1040"/>
      <c r="I9" s="1040"/>
      <c r="J9" s="1040"/>
      <c r="K9" s="1040"/>
      <c r="L9" s="1040"/>
    </row>
    <row r="10" spans="1:14" ht="21">
      <c r="A10" s="63"/>
      <c r="B10" s="63"/>
      <c r="C10" s="64"/>
      <c r="D10" s="63"/>
      <c r="E10" s="63"/>
      <c r="F10" s="63"/>
      <c r="G10" s="63"/>
      <c r="H10" s="63"/>
      <c r="I10" s="63"/>
    </row>
    <row r="11" spans="1:14" ht="38.25" customHeight="1">
      <c r="A11" s="1046" t="s">
        <v>244</v>
      </c>
      <c r="B11" s="1046"/>
      <c r="C11" s="1046"/>
      <c r="D11" s="1046"/>
      <c r="E11" s="1046"/>
      <c r="F11" s="1046"/>
      <c r="G11" s="1046"/>
      <c r="H11" s="1046"/>
      <c r="I11" s="1046"/>
      <c r="J11" s="1046"/>
      <c r="K11" s="1046"/>
      <c r="L11" s="1046"/>
      <c r="M11" s="1047" t="s">
        <v>406</v>
      </c>
      <c r="N11" s="1047"/>
    </row>
    <row r="12" spans="1:14" ht="21" customHeight="1">
      <c r="A12" s="1048" t="s">
        <v>6</v>
      </c>
      <c r="B12" s="1048"/>
      <c r="C12" s="1048"/>
      <c r="D12" s="1048"/>
      <c r="E12" s="1048"/>
      <c r="F12" s="1048"/>
      <c r="G12" s="1048" t="s">
        <v>232</v>
      </c>
      <c r="H12" s="1048"/>
      <c r="I12" s="1048"/>
      <c r="J12" s="1048"/>
      <c r="K12" s="1048"/>
      <c r="L12" s="1048"/>
      <c r="M12" s="988" t="s">
        <v>233</v>
      </c>
      <c r="N12" s="988"/>
    </row>
    <row r="13" spans="1:14" ht="23.25" customHeight="1">
      <c r="A13" s="1049" t="s">
        <v>512</v>
      </c>
      <c r="B13" s="1050"/>
      <c r="C13" s="1050"/>
      <c r="D13" s="1050"/>
      <c r="E13" s="1050"/>
      <c r="F13" s="1051"/>
      <c r="G13" s="989" t="s">
        <v>846</v>
      </c>
      <c r="H13" s="989"/>
      <c r="I13" s="989"/>
      <c r="J13" s="989"/>
      <c r="K13" s="989"/>
      <c r="L13" s="989"/>
      <c r="M13" s="1052" t="s">
        <v>864</v>
      </c>
      <c r="N13" s="1052"/>
    </row>
    <row r="14" spans="1:14" ht="15.75">
      <c r="A14" s="65"/>
      <c r="B14" s="66"/>
      <c r="C14" s="67"/>
      <c r="D14" s="68"/>
      <c r="E14" s="68"/>
      <c r="F14" s="68"/>
      <c r="G14" s="68"/>
      <c r="H14" s="68"/>
    </row>
    <row r="15" spans="1:14">
      <c r="A15" s="65"/>
      <c r="B15" s="69"/>
      <c r="C15" s="65"/>
    </row>
    <row r="16" spans="1:14" ht="18" customHeight="1">
      <c r="A16" s="1053" t="s">
        <v>245</v>
      </c>
      <c r="B16" s="1054"/>
      <c r="C16" s="1054"/>
      <c r="D16" s="1054"/>
      <c r="E16" s="1054"/>
      <c r="F16" s="1054"/>
      <c r="G16" s="1054"/>
      <c r="H16" s="1054"/>
      <c r="I16" s="1054"/>
      <c r="J16" s="1054"/>
      <c r="K16" s="1054"/>
      <c r="L16" s="1054"/>
      <c r="M16" s="1054"/>
      <c r="N16" s="1054"/>
    </row>
    <row r="17" spans="1:14">
      <c r="A17" s="1057" t="s">
        <v>244</v>
      </c>
      <c r="B17" s="1058" t="s">
        <v>246</v>
      </c>
      <c r="C17" s="70" t="s">
        <v>247</v>
      </c>
      <c r="D17" s="70" t="s">
        <v>248</v>
      </c>
      <c r="E17" s="70" t="s">
        <v>249</v>
      </c>
      <c r="F17" s="70" t="s">
        <v>250</v>
      </c>
      <c r="G17" s="70" t="s">
        <v>251</v>
      </c>
      <c r="H17" s="70" t="s">
        <v>252</v>
      </c>
      <c r="I17" s="70" t="s">
        <v>253</v>
      </c>
      <c r="J17" s="70" t="s">
        <v>254</v>
      </c>
      <c r="K17" s="70" t="s">
        <v>255</v>
      </c>
      <c r="L17" s="70" t="s">
        <v>256</v>
      </c>
      <c r="M17" s="70" t="s">
        <v>257</v>
      </c>
      <c r="N17" s="70" t="s">
        <v>258</v>
      </c>
    </row>
    <row r="18" spans="1:14">
      <c r="A18" s="1057"/>
      <c r="B18" s="1058"/>
      <c r="C18" s="70" t="s">
        <v>259</v>
      </c>
      <c r="D18" s="70" t="s">
        <v>259</v>
      </c>
      <c r="E18" s="70" t="s">
        <v>259</v>
      </c>
      <c r="F18" s="70" t="s">
        <v>259</v>
      </c>
      <c r="G18" s="70" t="s">
        <v>259</v>
      </c>
      <c r="H18" s="70" t="s">
        <v>259</v>
      </c>
      <c r="I18" s="70" t="s">
        <v>259</v>
      </c>
      <c r="J18" s="70" t="s">
        <v>259</v>
      </c>
      <c r="K18" s="70" t="s">
        <v>259</v>
      </c>
      <c r="L18" s="70" t="s">
        <v>259</v>
      </c>
      <c r="M18" s="70" t="s">
        <v>259</v>
      </c>
      <c r="N18" s="70" t="s">
        <v>259</v>
      </c>
    </row>
    <row r="19" spans="1:14">
      <c r="A19" s="71" t="s">
        <v>260</v>
      </c>
      <c r="B19" s="1059" t="s">
        <v>261</v>
      </c>
      <c r="C19" s="72">
        <v>3</v>
      </c>
      <c r="D19" s="72">
        <v>3</v>
      </c>
      <c r="E19" s="72">
        <v>3</v>
      </c>
      <c r="F19" s="72">
        <v>3</v>
      </c>
      <c r="G19" s="72">
        <v>3</v>
      </c>
      <c r="H19" s="72">
        <v>3</v>
      </c>
      <c r="I19" s="72">
        <v>3</v>
      </c>
      <c r="J19" s="72"/>
      <c r="K19" s="72"/>
      <c r="L19" s="72"/>
      <c r="M19" s="72"/>
      <c r="N19" s="72"/>
    </row>
    <row r="20" spans="1:14" ht="25.5">
      <c r="A20" s="73" t="s">
        <v>262</v>
      </c>
      <c r="B20" s="1059"/>
      <c r="C20" s="192">
        <v>40</v>
      </c>
      <c r="D20" s="192">
        <v>32</v>
      </c>
      <c r="E20" s="192">
        <v>31</v>
      </c>
      <c r="F20" s="192">
        <v>32</v>
      </c>
      <c r="G20" s="192">
        <v>31</v>
      </c>
      <c r="H20" s="192">
        <v>32</v>
      </c>
      <c r="I20" s="192">
        <v>32</v>
      </c>
      <c r="J20" s="192"/>
      <c r="K20" s="192"/>
      <c r="L20" s="192"/>
      <c r="M20" s="192"/>
      <c r="N20" s="192"/>
    </row>
    <row r="21" spans="1:14">
      <c r="A21" s="71" t="s">
        <v>263</v>
      </c>
      <c r="B21" s="1059"/>
      <c r="C21" s="192">
        <v>32</v>
      </c>
      <c r="D21" s="192">
        <v>42</v>
      </c>
      <c r="E21" s="192">
        <v>41</v>
      </c>
      <c r="F21" s="192">
        <v>39</v>
      </c>
      <c r="G21" s="192">
        <v>40</v>
      </c>
      <c r="H21" s="192">
        <v>42</v>
      </c>
      <c r="I21" s="192">
        <v>42</v>
      </c>
      <c r="J21" s="192"/>
      <c r="K21" s="192"/>
      <c r="L21" s="192"/>
      <c r="M21" s="192"/>
      <c r="N21" s="192"/>
    </row>
    <row r="22" spans="1:14">
      <c r="A22" s="1055" t="s">
        <v>264</v>
      </c>
      <c r="B22" s="1055"/>
      <c r="C22" s="74">
        <f t="shared" ref="C22:N22" si="0">SUM(C19:C21)</f>
        <v>75</v>
      </c>
      <c r="D22" s="74">
        <f t="shared" si="0"/>
        <v>77</v>
      </c>
      <c r="E22" s="74">
        <f t="shared" si="0"/>
        <v>75</v>
      </c>
      <c r="F22" s="74">
        <f t="shared" si="0"/>
        <v>74</v>
      </c>
      <c r="G22" s="74">
        <f t="shared" si="0"/>
        <v>74</v>
      </c>
      <c r="H22" s="74">
        <f t="shared" si="0"/>
        <v>77</v>
      </c>
      <c r="I22" s="74">
        <f t="shared" si="0"/>
        <v>77</v>
      </c>
      <c r="J22" s="74">
        <f t="shared" si="0"/>
        <v>0</v>
      </c>
      <c r="K22" s="74">
        <f t="shared" si="0"/>
        <v>0</v>
      </c>
      <c r="L22" s="74">
        <f t="shared" si="0"/>
        <v>0</v>
      </c>
      <c r="M22" s="74">
        <f t="shared" si="0"/>
        <v>0</v>
      </c>
      <c r="N22" s="74">
        <f t="shared" si="0"/>
        <v>0</v>
      </c>
    </row>
    <row r="23" spans="1:14">
      <c r="A23" s="71" t="s">
        <v>265</v>
      </c>
      <c r="B23" s="1060" t="s">
        <v>266</v>
      </c>
      <c r="C23" s="193">
        <v>0</v>
      </c>
      <c r="D23" s="193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</row>
    <row r="24" spans="1:14">
      <c r="A24" s="71" t="s">
        <v>267</v>
      </c>
      <c r="B24" s="1060"/>
      <c r="C24" s="72">
        <v>0</v>
      </c>
      <c r="D24" s="72">
        <v>0</v>
      </c>
      <c r="E24" s="72">
        <v>0</v>
      </c>
      <c r="F24" s="72">
        <v>0</v>
      </c>
      <c r="G24" s="72">
        <v>0</v>
      </c>
      <c r="H24" s="72">
        <v>0</v>
      </c>
      <c r="I24" s="72">
        <v>0</v>
      </c>
      <c r="J24" s="72">
        <v>0</v>
      </c>
      <c r="K24" s="72">
        <v>0</v>
      </c>
      <c r="L24" s="72">
        <v>0</v>
      </c>
      <c r="M24" s="72">
        <v>0</v>
      </c>
      <c r="N24" s="72">
        <v>0</v>
      </c>
    </row>
    <row r="25" spans="1:14">
      <c r="A25" s="1055" t="s">
        <v>268</v>
      </c>
      <c r="B25" s="1055"/>
      <c r="C25" s="74">
        <f t="shared" ref="C25:N25" si="1">SUM(C23:C24)</f>
        <v>0</v>
      </c>
      <c r="D25" s="74">
        <f t="shared" si="1"/>
        <v>0</v>
      </c>
      <c r="E25" s="74">
        <f t="shared" si="1"/>
        <v>0</v>
      </c>
      <c r="F25" s="74">
        <f t="shared" si="1"/>
        <v>0</v>
      </c>
      <c r="G25" s="74">
        <f t="shared" si="1"/>
        <v>0</v>
      </c>
      <c r="H25" s="74">
        <f t="shared" si="1"/>
        <v>0</v>
      </c>
      <c r="I25" s="74">
        <f t="shared" si="1"/>
        <v>0</v>
      </c>
      <c r="J25" s="74">
        <f t="shared" si="1"/>
        <v>0</v>
      </c>
      <c r="K25" s="74">
        <f t="shared" si="1"/>
        <v>0</v>
      </c>
      <c r="L25" s="74">
        <f t="shared" si="1"/>
        <v>0</v>
      </c>
      <c r="M25" s="74">
        <f t="shared" si="1"/>
        <v>0</v>
      </c>
      <c r="N25" s="74">
        <f t="shared" si="1"/>
        <v>0</v>
      </c>
    </row>
    <row r="26" spans="1:14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1:14">
      <c r="A27" s="1056" t="s">
        <v>269</v>
      </c>
      <c r="B27" s="1056"/>
      <c r="C27" s="76">
        <f t="shared" ref="C27:N27" si="2">C25+C22</f>
        <v>75</v>
      </c>
      <c r="D27" s="76">
        <f t="shared" si="2"/>
        <v>77</v>
      </c>
      <c r="E27" s="76">
        <f t="shared" si="2"/>
        <v>75</v>
      </c>
      <c r="F27" s="76">
        <f t="shared" si="2"/>
        <v>74</v>
      </c>
      <c r="G27" s="76">
        <f t="shared" si="2"/>
        <v>74</v>
      </c>
      <c r="H27" s="76">
        <f t="shared" si="2"/>
        <v>77</v>
      </c>
      <c r="I27" s="76">
        <f t="shared" si="2"/>
        <v>77</v>
      </c>
      <c r="J27" s="76">
        <f t="shared" si="2"/>
        <v>0</v>
      </c>
      <c r="K27" s="76">
        <f t="shared" si="2"/>
        <v>0</v>
      </c>
      <c r="L27" s="76">
        <f t="shared" si="2"/>
        <v>0</v>
      </c>
      <c r="M27" s="76">
        <f t="shared" si="2"/>
        <v>0</v>
      </c>
      <c r="N27" s="76">
        <f t="shared" si="2"/>
        <v>0</v>
      </c>
    </row>
  </sheetData>
  <sheetProtection algorithmName="SHA-512" hashValue="VZa8PVdLrJQX91a2WtI+/5wI/BLCEpNr9Ornfhha27TEbvSAslUaH0PUBjiv3d+dhW5Eo4fb8XNjP2fwU/ILWg==" saltValue="8XkQHnMmkJl5IuLU7d3FZA==" spinCount="100000" sheet="1" objects="1" scenarios="1"/>
  <customSheetViews>
    <customSheetView guid="{4D67ECEB-8567-46A4-915F-4BBFDD1E02FC}" scale="90" topLeftCell="A10">
      <selection activeCell="H22" sqref="H22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55" orientation="landscape" r:id="rId1"/>
    </customSheetView>
  </customSheetViews>
  <mergeCells count="19">
    <mergeCell ref="A16:N16"/>
    <mergeCell ref="A22:B22"/>
    <mergeCell ref="A25:B25"/>
    <mergeCell ref="A27:B27"/>
    <mergeCell ref="A17:A18"/>
    <mergeCell ref="B17:B18"/>
    <mergeCell ref="B19:B21"/>
    <mergeCell ref="B23:B24"/>
    <mergeCell ref="A12:F12"/>
    <mergeCell ref="G12:L12"/>
    <mergeCell ref="M12:N12"/>
    <mergeCell ref="A13:F13"/>
    <mergeCell ref="G13:L13"/>
    <mergeCell ref="M13:N13"/>
    <mergeCell ref="A7:L7"/>
    <mergeCell ref="A8:L8"/>
    <mergeCell ref="A9:L9"/>
    <mergeCell ref="A11:L11"/>
    <mergeCell ref="M11:N1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/>
    <pageSetUpPr fitToPage="1"/>
  </sheetPr>
  <dimension ref="A2:F39"/>
  <sheetViews>
    <sheetView showGridLines="0" topLeftCell="A16" zoomScale="89" zoomScaleNormal="89" workbookViewId="0">
      <selection activeCell="A15" sqref="A15"/>
    </sheetView>
  </sheetViews>
  <sheetFormatPr defaultColWidth="9.140625" defaultRowHeight="15.75"/>
  <cols>
    <col min="1" max="1" width="26" style="15" customWidth="1"/>
    <col min="2" max="2" width="28.42578125" style="15" customWidth="1"/>
    <col min="3" max="3" width="45.7109375" style="15" customWidth="1"/>
    <col min="4" max="4" width="57.140625" style="15" customWidth="1"/>
    <col min="5" max="6" width="27.85546875" style="15" customWidth="1"/>
    <col min="7" max="16384" width="9.140625" style="15"/>
  </cols>
  <sheetData>
    <row r="2" spans="1:6" ht="18" customHeight="1">
      <c r="A2" s="1063" t="s">
        <v>0</v>
      </c>
      <c r="B2" s="1063"/>
      <c r="C2" s="1063"/>
      <c r="D2" s="1063"/>
      <c r="E2" s="1063"/>
      <c r="F2" s="1063"/>
    </row>
    <row r="3" spans="1:6" ht="15.75" customHeight="1">
      <c r="A3" s="1063" t="s">
        <v>1</v>
      </c>
      <c r="B3" s="1063"/>
      <c r="C3" s="1063"/>
      <c r="D3" s="1063"/>
      <c r="E3" s="1063"/>
      <c r="F3" s="1063"/>
    </row>
    <row r="4" spans="1:6" ht="15" customHeight="1">
      <c r="A4" s="1063" t="s">
        <v>4</v>
      </c>
      <c r="B4" s="1063"/>
      <c r="C4" s="1063"/>
      <c r="D4" s="1063"/>
      <c r="E4" s="1063"/>
      <c r="F4" s="1063"/>
    </row>
    <row r="5" spans="1:6" ht="18.75">
      <c r="A5" s="434"/>
      <c r="B5" s="434"/>
      <c r="C5" s="434"/>
      <c r="D5" s="434"/>
      <c r="E5" s="434"/>
      <c r="F5" s="434"/>
    </row>
    <row r="6" spans="1:6" ht="18.75">
      <c r="A6" s="434"/>
      <c r="B6" s="434"/>
      <c r="C6" s="434"/>
      <c r="D6" s="434"/>
      <c r="E6" s="434"/>
      <c r="F6" s="434"/>
    </row>
    <row r="7" spans="1:6" ht="61.5" customHeight="1">
      <c r="A7" s="1064" t="s">
        <v>648</v>
      </c>
      <c r="B7" s="1065"/>
      <c r="C7" s="1065"/>
      <c r="D7" s="1065"/>
      <c r="E7" s="1065"/>
      <c r="F7" s="1065"/>
    </row>
    <row r="9" spans="1:6">
      <c r="A9" s="50" t="s">
        <v>649</v>
      </c>
      <c r="B9" s="50" t="s">
        <v>650</v>
      </c>
      <c r="C9" s="50" t="s">
        <v>124</v>
      </c>
      <c r="D9" s="50" t="s">
        <v>10</v>
      </c>
      <c r="E9" s="50" t="s">
        <v>125</v>
      </c>
      <c r="F9" s="50" t="s">
        <v>126</v>
      </c>
    </row>
    <row r="10" spans="1:6" ht="20.25" customHeight="1">
      <c r="A10" s="424">
        <v>45478</v>
      </c>
      <c r="B10" s="425">
        <v>16</v>
      </c>
      <c r="C10" s="425" t="s">
        <v>1007</v>
      </c>
      <c r="D10" s="425" t="s">
        <v>1010</v>
      </c>
      <c r="E10" s="426">
        <v>6000</v>
      </c>
      <c r="F10" s="426"/>
    </row>
    <row r="11" spans="1:6" ht="20.25" customHeight="1">
      <c r="A11" s="424">
        <v>45488</v>
      </c>
      <c r="B11" s="427">
        <v>45934120</v>
      </c>
      <c r="C11" s="425" t="s">
        <v>860</v>
      </c>
      <c r="D11" s="425" t="s">
        <v>1011</v>
      </c>
      <c r="E11" s="439">
        <v>925.04</v>
      </c>
      <c r="F11" s="426"/>
    </row>
    <row r="12" spans="1:6" ht="20.25" customHeight="1">
      <c r="A12" s="424">
        <v>45495</v>
      </c>
      <c r="B12" s="427">
        <v>465665044</v>
      </c>
      <c r="C12" s="425" t="s">
        <v>860</v>
      </c>
      <c r="D12" s="425" t="s">
        <v>862</v>
      </c>
      <c r="E12" s="426">
        <v>814.46</v>
      </c>
      <c r="F12" s="426"/>
    </row>
    <row r="13" spans="1:6" ht="20.25" customHeight="1">
      <c r="A13" s="424">
        <v>45495</v>
      </c>
      <c r="B13" s="427">
        <v>465676832</v>
      </c>
      <c r="C13" s="425" t="s">
        <v>860</v>
      </c>
      <c r="D13" s="425" t="s">
        <v>862</v>
      </c>
      <c r="E13" s="426">
        <v>946.93</v>
      </c>
      <c r="F13" s="426"/>
    </row>
    <row r="14" spans="1:6" ht="20.25" customHeight="1">
      <c r="A14" s="424">
        <v>45483</v>
      </c>
      <c r="B14" s="427">
        <v>220233</v>
      </c>
      <c r="C14" s="425" t="s">
        <v>861</v>
      </c>
      <c r="D14" s="425" t="s">
        <v>863</v>
      </c>
      <c r="E14" s="426">
        <v>1500</v>
      </c>
      <c r="F14" s="426">
        <v>0</v>
      </c>
    </row>
    <row r="15" spans="1:6" ht="20.25" customHeight="1">
      <c r="A15" s="424"/>
      <c r="B15" s="425" t="s">
        <v>655</v>
      </c>
      <c r="C15" s="425" t="s">
        <v>1008</v>
      </c>
      <c r="D15" s="425" t="s">
        <v>1009</v>
      </c>
      <c r="E15" s="426">
        <v>163.51</v>
      </c>
      <c r="F15" s="426">
        <v>0</v>
      </c>
    </row>
    <row r="16" spans="1:6" ht="20.25" customHeight="1">
      <c r="A16" s="424"/>
      <c r="B16" s="425"/>
      <c r="C16" s="425"/>
      <c r="D16" s="425" t="s">
        <v>755</v>
      </c>
      <c r="E16" s="426">
        <v>-12.27</v>
      </c>
      <c r="F16" s="426"/>
    </row>
    <row r="17" spans="1:6" ht="20.25" customHeight="1">
      <c r="A17" s="424"/>
      <c r="B17" s="428"/>
      <c r="C17" s="428"/>
      <c r="D17" s="428"/>
      <c r="E17" s="429">
        <v>0</v>
      </c>
      <c r="F17" s="429"/>
    </row>
    <row r="18" spans="1:6" ht="20.25" customHeight="1">
      <c r="A18" s="424"/>
      <c r="B18" s="428"/>
      <c r="C18" s="428"/>
      <c r="D18" s="428"/>
      <c r="E18" s="429">
        <v>0</v>
      </c>
      <c r="F18" s="429"/>
    </row>
    <row r="19" spans="1:6" ht="20.25" customHeight="1">
      <c r="A19" s="424"/>
      <c r="B19" s="428"/>
      <c r="C19" s="428"/>
      <c r="D19" s="428"/>
      <c r="E19" s="429">
        <v>0</v>
      </c>
      <c r="F19" s="429"/>
    </row>
    <row r="20" spans="1:6" ht="20.25" customHeight="1">
      <c r="A20" s="424"/>
      <c r="B20" s="425"/>
      <c r="C20" s="425"/>
      <c r="D20" s="425"/>
      <c r="E20" s="426">
        <v>0</v>
      </c>
      <c r="F20" s="426"/>
    </row>
    <row r="21" spans="1:6" ht="20.25" customHeight="1">
      <c r="A21" s="430"/>
      <c r="B21" s="425"/>
      <c r="C21" s="425"/>
      <c r="D21" s="425"/>
      <c r="E21" s="426">
        <v>0</v>
      </c>
      <c r="F21" s="426"/>
    </row>
    <row r="22" spans="1:6" ht="20.25" customHeight="1">
      <c r="A22" s="424"/>
      <c r="B22" s="428"/>
      <c r="C22" s="428"/>
      <c r="D22" s="428"/>
      <c r="E22" s="429">
        <v>0</v>
      </c>
      <c r="F22" s="429"/>
    </row>
    <row r="23" spans="1:6" ht="20.25" customHeight="1">
      <c r="A23" s="424"/>
      <c r="B23" s="428"/>
      <c r="C23" s="428"/>
      <c r="D23" s="428"/>
      <c r="E23" s="429">
        <v>0</v>
      </c>
      <c r="F23" s="429"/>
    </row>
    <row r="24" spans="1:6" ht="20.25" customHeight="1">
      <c r="A24" s="424"/>
      <c r="B24" s="428"/>
      <c r="C24" s="428"/>
      <c r="D24" s="428"/>
      <c r="E24" s="429">
        <v>0</v>
      </c>
      <c r="F24" s="429"/>
    </row>
    <row r="25" spans="1:6" ht="20.25" customHeight="1">
      <c r="A25" s="430"/>
      <c r="B25" s="425"/>
      <c r="C25" s="425"/>
      <c r="D25" s="425"/>
      <c r="E25" s="426">
        <v>0</v>
      </c>
      <c r="F25" s="426"/>
    </row>
    <row r="26" spans="1:6" ht="20.25" customHeight="1">
      <c r="A26" s="430"/>
      <c r="B26" s="425"/>
      <c r="C26" s="425"/>
      <c r="D26" s="425"/>
      <c r="E26" s="426">
        <v>0</v>
      </c>
      <c r="F26" s="426"/>
    </row>
    <row r="27" spans="1:6" ht="20.25" customHeight="1">
      <c r="A27" s="430"/>
      <c r="B27" s="425"/>
      <c r="C27" s="425"/>
      <c r="D27" s="425"/>
      <c r="E27" s="426">
        <v>0</v>
      </c>
      <c r="F27" s="426">
        <v>0</v>
      </c>
    </row>
    <row r="28" spans="1:6" ht="20.25" customHeight="1">
      <c r="A28" s="430"/>
      <c r="B28" s="425"/>
      <c r="C28" s="425"/>
      <c r="D28" s="425"/>
      <c r="E28" s="426"/>
      <c r="F28" s="426"/>
    </row>
    <row r="29" spans="1:6" ht="20.25" customHeight="1">
      <c r="A29" s="424"/>
      <c r="B29" s="428"/>
      <c r="C29" s="428"/>
      <c r="D29" s="428"/>
      <c r="E29" s="429">
        <v>0</v>
      </c>
      <c r="F29" s="429">
        <v>0</v>
      </c>
    </row>
    <row r="30" spans="1:6" ht="20.25" customHeight="1">
      <c r="A30" s="428"/>
      <c r="B30" s="428"/>
      <c r="C30" s="428"/>
      <c r="D30" s="428"/>
      <c r="E30" s="429">
        <v>0</v>
      </c>
      <c r="F30" s="429"/>
    </row>
    <row r="31" spans="1:6" ht="20.25" customHeight="1" thickBot="1">
      <c r="A31" s="1066" t="s">
        <v>651</v>
      </c>
      <c r="B31" s="1067"/>
      <c r="C31" s="1067"/>
      <c r="D31" s="1068"/>
      <c r="E31" s="431">
        <f>SUM(E10:E30)</f>
        <v>10337.67</v>
      </c>
      <c r="F31" s="431">
        <f>SUM(F10:F30)</f>
        <v>0</v>
      </c>
    </row>
    <row r="32" spans="1:6" ht="20.25" customHeight="1">
      <c r="E32" s="432" t="s">
        <v>105</v>
      </c>
      <c r="F32" s="435">
        <f>SUM(E31-F31)</f>
        <v>10337.67</v>
      </c>
    </row>
    <row r="33" spans="1:6">
      <c r="B33" s="433"/>
      <c r="C33" s="433"/>
      <c r="D33" s="433"/>
      <c r="E33" s="433"/>
    </row>
    <row r="36" spans="1:6">
      <c r="A36" s="1061" t="s">
        <v>127</v>
      </c>
      <c r="B36" s="1061"/>
      <c r="C36" s="1061"/>
      <c r="D36" s="1061"/>
      <c r="E36" s="1061"/>
      <c r="F36" s="1061"/>
    </row>
    <row r="37" spans="1:6">
      <c r="A37" s="1061" t="s">
        <v>128</v>
      </c>
      <c r="B37" s="1061"/>
      <c r="C37" s="1061"/>
      <c r="D37" s="1061"/>
      <c r="E37" s="1061"/>
      <c r="F37" s="1061"/>
    </row>
    <row r="38" spans="1:6">
      <c r="B38" s="1062"/>
      <c r="C38" s="1062"/>
      <c r="D38" s="1062"/>
    </row>
    <row r="39" spans="1:6">
      <c r="B39" s="1062"/>
      <c r="C39" s="1062"/>
      <c r="D39" s="1062"/>
    </row>
  </sheetData>
  <sheetProtection password="8F50" sheet="1" objects="1" scenarios="1"/>
  <mergeCells count="9">
    <mergeCell ref="A37:F37"/>
    <mergeCell ref="A36:F36"/>
    <mergeCell ref="B38:D38"/>
    <mergeCell ref="B39:D39"/>
    <mergeCell ref="A2:F2"/>
    <mergeCell ref="A3:F3"/>
    <mergeCell ref="A4:F4"/>
    <mergeCell ref="A7:F7"/>
    <mergeCell ref="A31:D31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60"/>
  <sheetViews>
    <sheetView showGridLines="0" zoomScale="85" zoomScaleNormal="85" workbookViewId="0">
      <selection sqref="A1:G60"/>
    </sheetView>
  </sheetViews>
  <sheetFormatPr defaultColWidth="9.140625" defaultRowHeight="15"/>
  <cols>
    <col min="1" max="1" width="16.140625" style="1" customWidth="1"/>
    <col min="2" max="2" width="46" style="1" customWidth="1"/>
    <col min="3" max="3" width="14.28515625" style="436" customWidth="1"/>
    <col min="4" max="4" width="8.7109375" style="1" customWidth="1"/>
    <col min="5" max="5" width="12.5703125" style="1" customWidth="1"/>
    <col min="6" max="6" width="61.28515625" style="1" customWidth="1"/>
    <col min="7" max="7" width="16" style="436" customWidth="1"/>
    <col min="8" max="9" width="8.7109375" style="1" customWidth="1"/>
    <col min="10" max="10" width="29.140625" style="1" customWidth="1"/>
    <col min="11" max="996" width="8.7109375" style="1" customWidth="1"/>
    <col min="997" max="16384" width="9.140625" style="1"/>
  </cols>
  <sheetData>
    <row r="1" spans="1:7" ht="21" customHeight="1">
      <c r="B1" s="2"/>
      <c r="C1" s="97"/>
      <c r="D1" s="2"/>
    </row>
    <row r="2" spans="1:7" ht="15.75" customHeight="1">
      <c r="A2" s="966" t="s">
        <v>0</v>
      </c>
      <c r="B2" s="966"/>
      <c r="C2" s="966"/>
      <c r="D2" s="966"/>
      <c r="E2" s="966"/>
      <c r="F2" s="966"/>
      <c r="G2" s="966"/>
    </row>
    <row r="3" spans="1:7" ht="15.75" customHeight="1">
      <c r="A3" s="966" t="s">
        <v>1</v>
      </c>
      <c r="B3" s="966"/>
      <c r="C3" s="966"/>
      <c r="D3" s="966"/>
      <c r="E3" s="966"/>
      <c r="F3" s="966"/>
      <c r="G3" s="966"/>
    </row>
    <row r="4" spans="1:7" ht="15" customHeight="1">
      <c r="A4" s="967" t="s">
        <v>331</v>
      </c>
      <c r="B4" s="967"/>
      <c r="C4" s="967"/>
      <c r="D4" s="967"/>
      <c r="E4" s="967"/>
      <c r="F4" s="967"/>
      <c r="G4" s="967"/>
    </row>
    <row r="5" spans="1:7" ht="20.25" customHeight="1">
      <c r="B5" s="3"/>
      <c r="C5" s="3"/>
      <c r="D5" s="3"/>
    </row>
    <row r="6" spans="1:7" ht="41.25" customHeight="1">
      <c r="A6" s="1069" t="s">
        <v>513</v>
      </c>
      <c r="B6" s="1070"/>
      <c r="C6" s="1070"/>
      <c r="D6" s="1070"/>
      <c r="E6" s="1070"/>
      <c r="F6" s="1070"/>
      <c r="G6" s="1071"/>
    </row>
    <row r="8" spans="1:7" ht="28.5" customHeight="1">
      <c r="A8" s="1072" t="s">
        <v>868</v>
      </c>
      <c r="B8" s="1073"/>
      <c r="C8" s="1073"/>
      <c r="D8" s="1073"/>
      <c r="E8" s="1073"/>
      <c r="F8" s="1073"/>
      <c r="G8" s="1074"/>
    </row>
    <row r="9" spans="1:7" ht="30.75" customHeight="1">
      <c r="A9" s="1075" t="s">
        <v>332</v>
      </c>
      <c r="B9" s="1075"/>
      <c r="C9" s="1075"/>
      <c r="E9" s="1076" t="s">
        <v>333</v>
      </c>
      <c r="F9" s="1076"/>
      <c r="G9" s="1076"/>
    </row>
    <row r="10" spans="1:7" ht="27.75" customHeight="1">
      <c r="A10" s="1089" t="s">
        <v>334</v>
      </c>
      <c r="B10" s="4" t="s">
        <v>335</v>
      </c>
      <c r="C10" s="416" t="s">
        <v>519</v>
      </c>
      <c r="E10" s="1077" t="s">
        <v>336</v>
      </c>
      <c r="F10" s="1077"/>
      <c r="G10" s="6">
        <v>1</v>
      </c>
    </row>
    <row r="11" spans="1:7" ht="27.75" customHeight="1">
      <c r="A11" s="1090"/>
      <c r="B11" s="4" t="s">
        <v>337</v>
      </c>
      <c r="C11" s="416" t="s">
        <v>519</v>
      </c>
      <c r="E11" s="1091" t="s">
        <v>338</v>
      </c>
      <c r="F11" s="7" t="s">
        <v>339</v>
      </c>
      <c r="G11" s="416" t="s">
        <v>519</v>
      </c>
    </row>
    <row r="12" spans="1:7" ht="38.25">
      <c r="A12" s="1090"/>
      <c r="B12" s="8" t="s">
        <v>340</v>
      </c>
      <c r="C12" s="416" t="s">
        <v>519</v>
      </c>
      <c r="E12" s="1092"/>
      <c r="F12" s="7" t="s">
        <v>341</v>
      </c>
      <c r="G12" s="416" t="s">
        <v>519</v>
      </c>
    </row>
    <row r="13" spans="1:7" ht="27.75" customHeight="1">
      <c r="A13" s="1090"/>
      <c r="B13" s="8" t="s">
        <v>342</v>
      </c>
      <c r="C13" s="416" t="s">
        <v>519</v>
      </c>
      <c r="E13" s="1092"/>
      <c r="F13" s="7" t="s">
        <v>343</v>
      </c>
      <c r="G13" s="416" t="s">
        <v>519</v>
      </c>
    </row>
    <row r="14" spans="1:7" ht="27.75" customHeight="1">
      <c r="A14" s="1090"/>
      <c r="B14" s="8" t="s">
        <v>344</v>
      </c>
      <c r="C14" s="416" t="s">
        <v>519</v>
      </c>
      <c r="E14" s="1092"/>
      <c r="F14" s="7" t="s">
        <v>21</v>
      </c>
      <c r="G14" s="416" t="s">
        <v>520</v>
      </c>
    </row>
    <row r="15" spans="1:7" ht="29.25" customHeight="1">
      <c r="A15" s="1090"/>
      <c r="B15" s="8" t="s">
        <v>345</v>
      </c>
      <c r="C15" s="416" t="s">
        <v>519</v>
      </c>
      <c r="E15" s="1092"/>
      <c r="F15" s="1084" t="s">
        <v>652</v>
      </c>
      <c r="G15" s="1087" t="s">
        <v>519</v>
      </c>
    </row>
    <row r="16" spans="1:7" ht="27" customHeight="1">
      <c r="A16" s="1090"/>
      <c r="B16" s="4" t="s">
        <v>346</v>
      </c>
      <c r="C16" s="416" t="s">
        <v>519</v>
      </c>
      <c r="E16" s="1092"/>
      <c r="F16" s="1085"/>
      <c r="G16" s="1087"/>
    </row>
    <row r="17" spans="1:7" ht="27" customHeight="1">
      <c r="A17" s="1090"/>
      <c r="B17" s="4" t="s">
        <v>348</v>
      </c>
      <c r="C17" s="416" t="s">
        <v>519</v>
      </c>
      <c r="E17" s="1092"/>
      <c r="F17" s="1086"/>
      <c r="G17" s="1087"/>
    </row>
    <row r="18" spans="1:7" ht="27.75" customHeight="1">
      <c r="A18" s="1090"/>
      <c r="B18" s="4" t="s">
        <v>350</v>
      </c>
      <c r="C18" s="416" t="s">
        <v>519</v>
      </c>
      <c r="E18" s="1092"/>
      <c r="F18" s="7" t="s">
        <v>347</v>
      </c>
      <c r="G18" s="437" t="s">
        <v>519</v>
      </c>
    </row>
    <row r="19" spans="1:7" ht="27.75" customHeight="1">
      <c r="A19" s="1090"/>
      <c r="B19" s="4" t="s">
        <v>352</v>
      </c>
      <c r="C19" s="416" t="s">
        <v>519</v>
      </c>
      <c r="E19" s="1092"/>
      <c r="F19" s="7" t="s">
        <v>349</v>
      </c>
      <c r="G19" s="416" t="s">
        <v>520</v>
      </c>
    </row>
    <row r="20" spans="1:7" ht="27.75" customHeight="1">
      <c r="A20" s="1090"/>
      <c r="B20" s="4" t="s">
        <v>354</v>
      </c>
      <c r="C20" s="416" t="s">
        <v>519</v>
      </c>
      <c r="E20" s="1092"/>
      <c r="F20" s="7" t="s">
        <v>351</v>
      </c>
      <c r="G20" s="416" t="s">
        <v>519</v>
      </c>
    </row>
    <row r="21" spans="1:7" ht="27.75" customHeight="1">
      <c r="A21" s="1090"/>
      <c r="B21" s="4" t="s">
        <v>356</v>
      </c>
      <c r="C21" s="416" t="s">
        <v>519</v>
      </c>
      <c r="E21" s="1092"/>
      <c r="F21" s="7" t="s">
        <v>353</v>
      </c>
      <c r="G21" s="416" t="s">
        <v>519</v>
      </c>
    </row>
    <row r="22" spans="1:7" ht="25.5">
      <c r="A22" s="1090"/>
      <c r="B22" s="4" t="s">
        <v>358</v>
      </c>
      <c r="C22" s="416" t="s">
        <v>519</v>
      </c>
      <c r="E22" s="1092"/>
      <c r="F22" s="7" t="s">
        <v>355</v>
      </c>
      <c r="G22" s="416" t="s">
        <v>519</v>
      </c>
    </row>
    <row r="23" spans="1:7" ht="25.5">
      <c r="A23" s="1090"/>
      <c r="B23" s="4" t="s">
        <v>351</v>
      </c>
      <c r="C23" s="416" t="s">
        <v>519</v>
      </c>
      <c r="E23" s="1092"/>
      <c r="F23" s="7" t="s">
        <v>357</v>
      </c>
      <c r="G23" s="416" t="s">
        <v>519</v>
      </c>
    </row>
    <row r="24" spans="1:7" ht="27.75" customHeight="1">
      <c r="A24" s="1090"/>
      <c r="B24" s="4" t="s">
        <v>361</v>
      </c>
      <c r="C24" s="416" t="s">
        <v>519</v>
      </c>
      <c r="E24" s="1092"/>
      <c r="F24" s="7" t="s">
        <v>359</v>
      </c>
      <c r="G24" s="416" t="s">
        <v>520</v>
      </c>
    </row>
    <row r="25" spans="1:7" ht="25.5" customHeight="1">
      <c r="A25" s="1090"/>
      <c r="B25" s="4" t="s">
        <v>363</v>
      </c>
      <c r="C25" s="416" t="s">
        <v>519</v>
      </c>
      <c r="E25" s="1092"/>
      <c r="F25" s="7" t="s">
        <v>360</v>
      </c>
      <c r="G25" s="416" t="s">
        <v>520</v>
      </c>
    </row>
    <row r="26" spans="1:7" ht="25.5" customHeight="1">
      <c r="A26" s="438"/>
      <c r="B26" s="4" t="s">
        <v>653</v>
      </c>
      <c r="C26" s="416" t="s">
        <v>519</v>
      </c>
      <c r="E26" s="1092"/>
      <c r="F26" s="7"/>
      <c r="G26" s="416"/>
    </row>
    <row r="27" spans="1:7" ht="27.75" customHeight="1">
      <c r="A27" s="1093" t="s">
        <v>365</v>
      </c>
      <c r="B27" s="7" t="s">
        <v>366</v>
      </c>
      <c r="C27" s="416" t="s">
        <v>519</v>
      </c>
      <c r="E27" s="1092"/>
      <c r="F27" s="7" t="s">
        <v>362</v>
      </c>
      <c r="G27" s="416" t="s">
        <v>519</v>
      </c>
    </row>
    <row r="28" spans="1:7" ht="27.75" customHeight="1">
      <c r="A28" s="1094"/>
      <c r="B28" s="9" t="s">
        <v>368</v>
      </c>
      <c r="C28" s="416" t="s">
        <v>519</v>
      </c>
      <c r="E28" s="1092"/>
      <c r="F28" s="7" t="s">
        <v>364</v>
      </c>
      <c r="G28" s="416" t="s">
        <v>519</v>
      </c>
    </row>
    <row r="29" spans="1:7" ht="27.75" customHeight="1">
      <c r="A29" s="1094"/>
      <c r="B29" s="9" t="s">
        <v>369</v>
      </c>
      <c r="C29" s="416" t="s">
        <v>519</v>
      </c>
      <c r="E29" s="1092"/>
      <c r="F29" s="7" t="s">
        <v>367</v>
      </c>
      <c r="G29" s="416" t="s">
        <v>519</v>
      </c>
    </row>
    <row r="30" spans="1:7" ht="27.75" customHeight="1">
      <c r="A30" s="1094"/>
      <c r="B30" s="9" t="s">
        <v>371</v>
      </c>
      <c r="C30" s="416" t="s">
        <v>519</v>
      </c>
      <c r="E30" s="1092"/>
      <c r="F30" s="7" t="s">
        <v>344</v>
      </c>
      <c r="G30" s="416" t="s">
        <v>519</v>
      </c>
    </row>
    <row r="31" spans="1:7" ht="27.75" customHeight="1">
      <c r="A31" s="1094"/>
      <c r="B31" s="7" t="s">
        <v>347</v>
      </c>
      <c r="C31" s="437" t="s">
        <v>519</v>
      </c>
      <c r="E31" s="1092"/>
      <c r="F31" s="7" t="s">
        <v>370</v>
      </c>
      <c r="G31" s="416" t="s">
        <v>519</v>
      </c>
    </row>
    <row r="32" spans="1:7" ht="27.75" customHeight="1">
      <c r="A32" s="1094"/>
      <c r="B32" s="7" t="s">
        <v>374</v>
      </c>
      <c r="C32" s="416" t="s">
        <v>519</v>
      </c>
      <c r="E32" s="1092"/>
      <c r="F32" s="7" t="s">
        <v>372</v>
      </c>
      <c r="G32" s="416" t="s">
        <v>519</v>
      </c>
    </row>
    <row r="33" spans="1:7" ht="27.75" customHeight="1">
      <c r="A33" s="1094"/>
      <c r="B33" s="7" t="s">
        <v>376</v>
      </c>
      <c r="C33" s="416" t="s">
        <v>519</v>
      </c>
      <c r="E33" s="1092"/>
      <c r="F33" s="7" t="s">
        <v>373</v>
      </c>
      <c r="G33" s="416" t="s">
        <v>519</v>
      </c>
    </row>
    <row r="34" spans="1:7" ht="27.75" customHeight="1">
      <c r="A34" s="1094"/>
      <c r="B34" s="7" t="s">
        <v>378</v>
      </c>
      <c r="C34" s="416" t="s">
        <v>519</v>
      </c>
      <c r="E34" s="1092"/>
      <c r="F34" s="7" t="s">
        <v>375</v>
      </c>
      <c r="G34" s="416" t="s">
        <v>519</v>
      </c>
    </row>
    <row r="35" spans="1:7" ht="27.75" customHeight="1">
      <c r="A35" s="1094"/>
      <c r="B35" s="7" t="s">
        <v>379</v>
      </c>
      <c r="C35" s="416" t="s">
        <v>519</v>
      </c>
      <c r="E35" s="1092"/>
      <c r="F35" s="7" t="s">
        <v>377</v>
      </c>
      <c r="G35" s="416" t="s">
        <v>519</v>
      </c>
    </row>
    <row r="36" spans="1:7" ht="27.75" customHeight="1">
      <c r="A36" s="1094"/>
      <c r="B36" s="7" t="s">
        <v>380</v>
      </c>
      <c r="C36" s="416" t="s">
        <v>519</v>
      </c>
      <c r="E36" s="1092"/>
      <c r="F36" s="7" t="s">
        <v>374</v>
      </c>
      <c r="G36" s="416" t="s">
        <v>519</v>
      </c>
    </row>
    <row r="37" spans="1:7" ht="27.75" customHeight="1">
      <c r="A37" s="1094"/>
      <c r="B37" s="7" t="s">
        <v>381</v>
      </c>
      <c r="C37" s="416" t="s">
        <v>519</v>
      </c>
      <c r="E37" s="1092"/>
      <c r="F37" s="7" t="s">
        <v>376</v>
      </c>
      <c r="G37" s="416" t="s">
        <v>519</v>
      </c>
    </row>
    <row r="38" spans="1:7" ht="27.75" customHeight="1">
      <c r="A38" s="1094"/>
      <c r="B38" s="7" t="s">
        <v>349</v>
      </c>
      <c r="C38" s="416" t="s">
        <v>520</v>
      </c>
      <c r="E38" s="1092"/>
      <c r="F38" s="7" t="s">
        <v>380</v>
      </c>
      <c r="G38" s="416" t="s">
        <v>519</v>
      </c>
    </row>
    <row r="39" spans="1:7" ht="38.25">
      <c r="A39" s="1094"/>
      <c r="B39" s="7" t="s">
        <v>359</v>
      </c>
      <c r="C39" s="416" t="s">
        <v>519</v>
      </c>
      <c r="E39" s="1092"/>
      <c r="F39" s="7" t="s">
        <v>382</v>
      </c>
      <c r="G39" s="416" t="s">
        <v>519</v>
      </c>
    </row>
    <row r="40" spans="1:7" ht="27.75" customHeight="1">
      <c r="A40" s="1094"/>
      <c r="B40" s="7" t="s">
        <v>384</v>
      </c>
      <c r="C40" s="416" t="s">
        <v>520</v>
      </c>
      <c r="E40" s="1092"/>
      <c r="F40" s="7" t="s">
        <v>381</v>
      </c>
      <c r="G40" s="416" t="s">
        <v>519</v>
      </c>
    </row>
    <row r="41" spans="1:7" ht="27.75" customHeight="1">
      <c r="A41" s="1094"/>
      <c r="B41" s="7" t="s">
        <v>386</v>
      </c>
      <c r="C41" s="416" t="s">
        <v>519</v>
      </c>
      <c r="E41" s="1092"/>
      <c r="F41" s="7" t="s">
        <v>383</v>
      </c>
      <c r="G41" s="416" t="s">
        <v>519</v>
      </c>
    </row>
    <row r="42" spans="1:7" ht="27.75" customHeight="1">
      <c r="A42" s="1094"/>
      <c r="B42" s="7" t="s">
        <v>355</v>
      </c>
      <c r="C42" s="416" t="s">
        <v>519</v>
      </c>
      <c r="E42" s="1092"/>
      <c r="F42" s="7" t="s">
        <v>385</v>
      </c>
      <c r="G42" s="416" t="s">
        <v>519</v>
      </c>
    </row>
    <row r="43" spans="1:7" ht="27.75" customHeight="1">
      <c r="A43" s="1094"/>
      <c r="B43" s="7" t="s">
        <v>360</v>
      </c>
      <c r="C43" s="416" t="s">
        <v>519</v>
      </c>
      <c r="E43" s="1092"/>
      <c r="F43" s="7" t="s">
        <v>387</v>
      </c>
      <c r="G43" s="416" t="s">
        <v>519</v>
      </c>
    </row>
    <row r="44" spans="1:7" ht="38.25">
      <c r="A44" s="1094"/>
      <c r="B44" s="7" t="s">
        <v>362</v>
      </c>
      <c r="C44" s="416" t="s">
        <v>519</v>
      </c>
      <c r="E44" s="1092"/>
      <c r="F44" s="7" t="s">
        <v>388</v>
      </c>
      <c r="G44" s="416" t="s">
        <v>519</v>
      </c>
    </row>
    <row r="45" spans="1:7" ht="27.75" customHeight="1">
      <c r="A45" s="1094"/>
      <c r="B45" s="7" t="s">
        <v>364</v>
      </c>
      <c r="C45" s="416" t="s">
        <v>519</v>
      </c>
      <c r="E45" s="1092"/>
      <c r="F45" s="1088" t="s">
        <v>654</v>
      </c>
      <c r="G45" s="1087" t="s">
        <v>519</v>
      </c>
    </row>
    <row r="46" spans="1:7" ht="27.75" customHeight="1">
      <c r="A46" s="1094"/>
      <c r="B46" s="7" t="s">
        <v>370</v>
      </c>
      <c r="C46" s="416" t="s">
        <v>519</v>
      </c>
      <c r="E46" s="1092"/>
      <c r="F46" s="1088"/>
      <c r="G46" s="1087"/>
    </row>
    <row r="47" spans="1:7" ht="27.75" customHeight="1">
      <c r="A47" s="1094"/>
      <c r="B47" s="7" t="s">
        <v>372</v>
      </c>
      <c r="C47" s="416" t="s">
        <v>519</v>
      </c>
      <c r="E47" s="10"/>
      <c r="F47" s="11"/>
    </row>
    <row r="48" spans="1:7" ht="27.75" customHeight="1">
      <c r="A48" s="1094"/>
      <c r="B48" s="7" t="s">
        <v>373</v>
      </c>
      <c r="C48" s="416" t="s">
        <v>519</v>
      </c>
      <c r="E48" s="10"/>
      <c r="F48" s="11"/>
    </row>
    <row r="49" spans="1:6" ht="27.75" customHeight="1">
      <c r="A49" s="1094"/>
      <c r="B49" s="7" t="s">
        <v>375</v>
      </c>
      <c r="C49" s="416" t="s">
        <v>519</v>
      </c>
      <c r="E49" s="10"/>
      <c r="F49" s="11"/>
    </row>
    <row r="50" spans="1:6" ht="27.75" customHeight="1">
      <c r="A50" s="1094"/>
      <c r="B50" s="7" t="s">
        <v>385</v>
      </c>
      <c r="C50" s="416" t="s">
        <v>519</v>
      </c>
      <c r="E50" s="10"/>
      <c r="F50" s="11"/>
    </row>
    <row r="51" spans="1:6" ht="27.75" customHeight="1">
      <c r="A51" s="1094"/>
      <c r="B51" s="7" t="s">
        <v>388</v>
      </c>
      <c r="C51" s="416" t="s">
        <v>519</v>
      </c>
      <c r="E51" s="10"/>
      <c r="F51" s="11"/>
    </row>
    <row r="52" spans="1:6" ht="27.75" customHeight="1">
      <c r="A52" s="1094"/>
      <c r="B52" s="7" t="s">
        <v>389</v>
      </c>
      <c r="C52" s="416" t="s">
        <v>519</v>
      </c>
      <c r="E52" s="10"/>
      <c r="F52" s="11"/>
    </row>
    <row r="53" spans="1:6" ht="23.25" customHeight="1">
      <c r="A53" s="1094"/>
      <c r="B53" s="1088" t="s">
        <v>654</v>
      </c>
      <c r="C53" s="1087" t="s">
        <v>519</v>
      </c>
      <c r="E53" s="12"/>
      <c r="F53" s="13"/>
    </row>
    <row r="54" spans="1:6">
      <c r="A54" s="1094"/>
      <c r="B54" s="1088"/>
      <c r="C54" s="1087"/>
      <c r="E54" s="12"/>
      <c r="F54" s="13"/>
    </row>
    <row r="57" spans="1:6">
      <c r="A57" s="1078" t="s">
        <v>390</v>
      </c>
      <c r="B57" s="1079"/>
      <c r="C57" s="1079"/>
      <c r="D57" s="1080"/>
    </row>
    <row r="58" spans="1:6">
      <c r="A58" s="1081" t="s">
        <v>391</v>
      </c>
      <c r="B58" s="1082"/>
      <c r="C58" s="1082"/>
      <c r="D58" s="1083"/>
    </row>
    <row r="59" spans="1:6">
      <c r="A59" s="1081" t="s">
        <v>392</v>
      </c>
      <c r="B59" s="1082"/>
      <c r="C59" s="1082"/>
      <c r="D59" s="1083"/>
    </row>
    <row r="60" spans="1:6">
      <c r="A60" s="1081" t="s">
        <v>393</v>
      </c>
      <c r="B60" s="1082"/>
      <c r="C60" s="1082"/>
      <c r="D60" s="1083"/>
    </row>
  </sheetData>
  <sheetProtection password="B090" sheet="1" objects="1" scenarios="1"/>
  <customSheetViews>
    <customSheetView guid="{4D67ECEB-8567-46A4-915F-4BBFDD1E02FC}">
      <selection activeCell="B2" sqref="B2"/>
      <pageMargins left="0.511811024" right="0.511811024" top="0.78740157499999996" bottom="0.78740157499999996" header="0.31496062000000002" footer="0.31496062000000002"/>
      <pageSetup paperSize="9" scale="45" orientation="portrait" r:id="rId1"/>
    </customSheetView>
  </customSheetViews>
  <mergeCells count="21">
    <mergeCell ref="A59:D59"/>
    <mergeCell ref="A60:D60"/>
    <mergeCell ref="A10:A25"/>
    <mergeCell ref="E11:E46"/>
    <mergeCell ref="B53:B54"/>
    <mergeCell ref="C53:C54"/>
    <mergeCell ref="A27:A54"/>
    <mergeCell ref="A9:C9"/>
    <mergeCell ref="E9:G9"/>
    <mergeCell ref="E10:F10"/>
    <mergeCell ref="A57:D57"/>
    <mergeCell ref="A58:D58"/>
    <mergeCell ref="F15:F17"/>
    <mergeCell ref="G15:G17"/>
    <mergeCell ref="F45:F46"/>
    <mergeCell ref="G45:G46"/>
    <mergeCell ref="A2:G2"/>
    <mergeCell ref="A3:G3"/>
    <mergeCell ref="A4:G4"/>
    <mergeCell ref="A6:G6"/>
    <mergeCell ref="A8:G8"/>
  </mergeCells>
  <pageMargins left="0.511811024" right="0.2" top="0.41" bottom="0.32" header="0.19" footer="0.19"/>
  <pageSetup paperSize="9" scale="53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I84"/>
  <sheetViews>
    <sheetView zoomScale="81" zoomScaleNormal="81" workbookViewId="0">
      <selection activeCell="A87" sqref="A87"/>
    </sheetView>
  </sheetViews>
  <sheetFormatPr defaultColWidth="8.7109375" defaultRowHeight="15.75"/>
  <cols>
    <col min="1" max="1" width="8.140625" style="15" customWidth="1"/>
    <col min="2" max="2" width="33.28515625" style="15" customWidth="1"/>
    <col min="3" max="3" width="35.140625" style="15" customWidth="1"/>
    <col min="4" max="4" width="40" style="15" customWidth="1"/>
    <col min="5" max="5" width="29.42578125" style="15" customWidth="1"/>
    <col min="6" max="6" width="47" style="15" customWidth="1"/>
    <col min="7" max="7" width="27.140625" style="15" customWidth="1"/>
    <col min="8" max="8" width="41" style="15" customWidth="1"/>
    <col min="9" max="9" width="19.7109375" style="15" customWidth="1"/>
    <col min="10" max="256" width="8.7109375" style="15"/>
    <col min="257" max="257" width="8.140625" style="15" customWidth="1"/>
    <col min="258" max="258" width="40.140625" style="15" customWidth="1"/>
    <col min="259" max="259" width="43.42578125" style="15" customWidth="1"/>
    <col min="260" max="260" width="30.7109375" style="15" customWidth="1"/>
    <col min="261" max="261" width="24.85546875" style="15" customWidth="1"/>
    <col min="262" max="262" width="34.42578125" style="15" customWidth="1"/>
    <col min="263" max="263" width="27.140625" style="15" customWidth="1"/>
    <col min="264" max="264" width="23.5703125" style="15" customWidth="1"/>
    <col min="265" max="512" width="8.7109375" style="15"/>
    <col min="513" max="513" width="8.140625" style="15" customWidth="1"/>
    <col min="514" max="514" width="40.140625" style="15" customWidth="1"/>
    <col min="515" max="515" width="43.42578125" style="15" customWidth="1"/>
    <col min="516" max="516" width="30.7109375" style="15" customWidth="1"/>
    <col min="517" max="517" width="24.85546875" style="15" customWidth="1"/>
    <col min="518" max="518" width="34.42578125" style="15" customWidth="1"/>
    <col min="519" max="519" width="27.140625" style="15" customWidth="1"/>
    <col min="520" max="520" width="23.5703125" style="15" customWidth="1"/>
    <col min="521" max="768" width="8.7109375" style="15"/>
    <col min="769" max="769" width="8.140625" style="15" customWidth="1"/>
    <col min="770" max="770" width="40.140625" style="15" customWidth="1"/>
    <col min="771" max="771" width="43.42578125" style="15" customWidth="1"/>
    <col min="772" max="772" width="30.7109375" style="15" customWidth="1"/>
    <col min="773" max="773" width="24.85546875" style="15" customWidth="1"/>
    <col min="774" max="774" width="34.42578125" style="15" customWidth="1"/>
    <col min="775" max="775" width="27.140625" style="15" customWidth="1"/>
    <col min="776" max="776" width="23.5703125" style="15" customWidth="1"/>
    <col min="777" max="1024" width="8.7109375" style="15"/>
    <col min="1025" max="1025" width="8.140625" style="15" customWidth="1"/>
    <col min="1026" max="1026" width="40.140625" style="15" customWidth="1"/>
    <col min="1027" max="1027" width="43.42578125" style="15" customWidth="1"/>
    <col min="1028" max="1028" width="30.7109375" style="15" customWidth="1"/>
    <col min="1029" max="1029" width="24.85546875" style="15" customWidth="1"/>
    <col min="1030" max="1030" width="34.42578125" style="15" customWidth="1"/>
    <col min="1031" max="1031" width="27.140625" style="15" customWidth="1"/>
    <col min="1032" max="1032" width="23.5703125" style="15" customWidth="1"/>
    <col min="1033" max="1280" width="8.7109375" style="15"/>
    <col min="1281" max="1281" width="8.140625" style="15" customWidth="1"/>
    <col min="1282" max="1282" width="40.140625" style="15" customWidth="1"/>
    <col min="1283" max="1283" width="43.42578125" style="15" customWidth="1"/>
    <col min="1284" max="1284" width="30.7109375" style="15" customWidth="1"/>
    <col min="1285" max="1285" width="24.85546875" style="15" customWidth="1"/>
    <col min="1286" max="1286" width="34.42578125" style="15" customWidth="1"/>
    <col min="1287" max="1287" width="27.140625" style="15" customWidth="1"/>
    <col min="1288" max="1288" width="23.5703125" style="15" customWidth="1"/>
    <col min="1289" max="1536" width="8.7109375" style="15"/>
    <col min="1537" max="1537" width="8.140625" style="15" customWidth="1"/>
    <col min="1538" max="1538" width="40.140625" style="15" customWidth="1"/>
    <col min="1539" max="1539" width="43.42578125" style="15" customWidth="1"/>
    <col min="1540" max="1540" width="30.7109375" style="15" customWidth="1"/>
    <col min="1541" max="1541" width="24.85546875" style="15" customWidth="1"/>
    <col min="1542" max="1542" width="34.42578125" style="15" customWidth="1"/>
    <col min="1543" max="1543" width="27.140625" style="15" customWidth="1"/>
    <col min="1544" max="1544" width="23.5703125" style="15" customWidth="1"/>
    <col min="1545" max="1792" width="8.7109375" style="15"/>
    <col min="1793" max="1793" width="8.140625" style="15" customWidth="1"/>
    <col min="1794" max="1794" width="40.140625" style="15" customWidth="1"/>
    <col min="1795" max="1795" width="43.42578125" style="15" customWidth="1"/>
    <col min="1796" max="1796" width="30.7109375" style="15" customWidth="1"/>
    <col min="1797" max="1797" width="24.85546875" style="15" customWidth="1"/>
    <col min="1798" max="1798" width="34.42578125" style="15" customWidth="1"/>
    <col min="1799" max="1799" width="27.140625" style="15" customWidth="1"/>
    <col min="1800" max="1800" width="23.5703125" style="15" customWidth="1"/>
    <col min="1801" max="2048" width="8.7109375" style="15"/>
    <col min="2049" max="2049" width="8.140625" style="15" customWidth="1"/>
    <col min="2050" max="2050" width="40.140625" style="15" customWidth="1"/>
    <col min="2051" max="2051" width="43.42578125" style="15" customWidth="1"/>
    <col min="2052" max="2052" width="30.7109375" style="15" customWidth="1"/>
    <col min="2053" max="2053" width="24.85546875" style="15" customWidth="1"/>
    <col min="2054" max="2054" width="34.42578125" style="15" customWidth="1"/>
    <col min="2055" max="2055" width="27.140625" style="15" customWidth="1"/>
    <col min="2056" max="2056" width="23.5703125" style="15" customWidth="1"/>
    <col min="2057" max="2304" width="8.7109375" style="15"/>
    <col min="2305" max="2305" width="8.140625" style="15" customWidth="1"/>
    <col min="2306" max="2306" width="40.140625" style="15" customWidth="1"/>
    <col min="2307" max="2307" width="43.42578125" style="15" customWidth="1"/>
    <col min="2308" max="2308" width="30.7109375" style="15" customWidth="1"/>
    <col min="2309" max="2309" width="24.85546875" style="15" customWidth="1"/>
    <col min="2310" max="2310" width="34.42578125" style="15" customWidth="1"/>
    <col min="2311" max="2311" width="27.140625" style="15" customWidth="1"/>
    <col min="2312" max="2312" width="23.5703125" style="15" customWidth="1"/>
    <col min="2313" max="2560" width="8.7109375" style="15"/>
    <col min="2561" max="2561" width="8.140625" style="15" customWidth="1"/>
    <col min="2562" max="2562" width="40.140625" style="15" customWidth="1"/>
    <col min="2563" max="2563" width="43.42578125" style="15" customWidth="1"/>
    <col min="2564" max="2564" width="30.7109375" style="15" customWidth="1"/>
    <col min="2565" max="2565" width="24.85546875" style="15" customWidth="1"/>
    <col min="2566" max="2566" width="34.42578125" style="15" customWidth="1"/>
    <col min="2567" max="2567" width="27.140625" style="15" customWidth="1"/>
    <col min="2568" max="2568" width="23.5703125" style="15" customWidth="1"/>
    <col min="2569" max="2816" width="8.7109375" style="15"/>
    <col min="2817" max="2817" width="8.140625" style="15" customWidth="1"/>
    <col min="2818" max="2818" width="40.140625" style="15" customWidth="1"/>
    <col min="2819" max="2819" width="43.42578125" style="15" customWidth="1"/>
    <col min="2820" max="2820" width="30.7109375" style="15" customWidth="1"/>
    <col min="2821" max="2821" width="24.85546875" style="15" customWidth="1"/>
    <col min="2822" max="2822" width="34.42578125" style="15" customWidth="1"/>
    <col min="2823" max="2823" width="27.140625" style="15" customWidth="1"/>
    <col min="2824" max="2824" width="23.5703125" style="15" customWidth="1"/>
    <col min="2825" max="3072" width="8.7109375" style="15"/>
    <col min="3073" max="3073" width="8.140625" style="15" customWidth="1"/>
    <col min="3074" max="3074" width="40.140625" style="15" customWidth="1"/>
    <col min="3075" max="3075" width="43.42578125" style="15" customWidth="1"/>
    <col min="3076" max="3076" width="30.7109375" style="15" customWidth="1"/>
    <col min="3077" max="3077" width="24.85546875" style="15" customWidth="1"/>
    <col min="3078" max="3078" width="34.42578125" style="15" customWidth="1"/>
    <col min="3079" max="3079" width="27.140625" style="15" customWidth="1"/>
    <col min="3080" max="3080" width="23.5703125" style="15" customWidth="1"/>
    <col min="3081" max="3328" width="8.7109375" style="15"/>
    <col min="3329" max="3329" width="8.140625" style="15" customWidth="1"/>
    <col min="3330" max="3330" width="40.140625" style="15" customWidth="1"/>
    <col min="3331" max="3331" width="43.42578125" style="15" customWidth="1"/>
    <col min="3332" max="3332" width="30.7109375" style="15" customWidth="1"/>
    <col min="3333" max="3333" width="24.85546875" style="15" customWidth="1"/>
    <col min="3334" max="3334" width="34.42578125" style="15" customWidth="1"/>
    <col min="3335" max="3335" width="27.140625" style="15" customWidth="1"/>
    <col min="3336" max="3336" width="23.5703125" style="15" customWidth="1"/>
    <col min="3337" max="3584" width="8.7109375" style="15"/>
    <col min="3585" max="3585" width="8.140625" style="15" customWidth="1"/>
    <col min="3586" max="3586" width="40.140625" style="15" customWidth="1"/>
    <col min="3587" max="3587" width="43.42578125" style="15" customWidth="1"/>
    <col min="3588" max="3588" width="30.7109375" style="15" customWidth="1"/>
    <col min="3589" max="3589" width="24.85546875" style="15" customWidth="1"/>
    <col min="3590" max="3590" width="34.42578125" style="15" customWidth="1"/>
    <col min="3591" max="3591" width="27.140625" style="15" customWidth="1"/>
    <col min="3592" max="3592" width="23.5703125" style="15" customWidth="1"/>
    <col min="3593" max="3840" width="8.7109375" style="15"/>
    <col min="3841" max="3841" width="8.140625" style="15" customWidth="1"/>
    <col min="3842" max="3842" width="40.140625" style="15" customWidth="1"/>
    <col min="3843" max="3843" width="43.42578125" style="15" customWidth="1"/>
    <col min="3844" max="3844" width="30.7109375" style="15" customWidth="1"/>
    <col min="3845" max="3845" width="24.85546875" style="15" customWidth="1"/>
    <col min="3846" max="3846" width="34.42578125" style="15" customWidth="1"/>
    <col min="3847" max="3847" width="27.140625" style="15" customWidth="1"/>
    <col min="3848" max="3848" width="23.5703125" style="15" customWidth="1"/>
    <col min="3849" max="4096" width="8.7109375" style="15"/>
    <col min="4097" max="4097" width="8.140625" style="15" customWidth="1"/>
    <col min="4098" max="4098" width="40.140625" style="15" customWidth="1"/>
    <col min="4099" max="4099" width="43.42578125" style="15" customWidth="1"/>
    <col min="4100" max="4100" width="30.7109375" style="15" customWidth="1"/>
    <col min="4101" max="4101" width="24.85546875" style="15" customWidth="1"/>
    <col min="4102" max="4102" width="34.42578125" style="15" customWidth="1"/>
    <col min="4103" max="4103" width="27.140625" style="15" customWidth="1"/>
    <col min="4104" max="4104" width="23.5703125" style="15" customWidth="1"/>
    <col min="4105" max="4352" width="8.7109375" style="15"/>
    <col min="4353" max="4353" width="8.140625" style="15" customWidth="1"/>
    <col min="4354" max="4354" width="40.140625" style="15" customWidth="1"/>
    <col min="4355" max="4355" width="43.42578125" style="15" customWidth="1"/>
    <col min="4356" max="4356" width="30.7109375" style="15" customWidth="1"/>
    <col min="4357" max="4357" width="24.85546875" style="15" customWidth="1"/>
    <col min="4358" max="4358" width="34.42578125" style="15" customWidth="1"/>
    <col min="4359" max="4359" width="27.140625" style="15" customWidth="1"/>
    <col min="4360" max="4360" width="23.5703125" style="15" customWidth="1"/>
    <col min="4361" max="4608" width="8.7109375" style="15"/>
    <col min="4609" max="4609" width="8.140625" style="15" customWidth="1"/>
    <col min="4610" max="4610" width="40.140625" style="15" customWidth="1"/>
    <col min="4611" max="4611" width="43.42578125" style="15" customWidth="1"/>
    <col min="4612" max="4612" width="30.7109375" style="15" customWidth="1"/>
    <col min="4613" max="4613" width="24.85546875" style="15" customWidth="1"/>
    <col min="4614" max="4614" width="34.42578125" style="15" customWidth="1"/>
    <col min="4615" max="4615" width="27.140625" style="15" customWidth="1"/>
    <col min="4616" max="4616" width="23.5703125" style="15" customWidth="1"/>
    <col min="4617" max="4864" width="8.7109375" style="15"/>
    <col min="4865" max="4865" width="8.140625" style="15" customWidth="1"/>
    <col min="4866" max="4866" width="40.140625" style="15" customWidth="1"/>
    <col min="4867" max="4867" width="43.42578125" style="15" customWidth="1"/>
    <col min="4868" max="4868" width="30.7109375" style="15" customWidth="1"/>
    <col min="4869" max="4869" width="24.85546875" style="15" customWidth="1"/>
    <col min="4870" max="4870" width="34.42578125" style="15" customWidth="1"/>
    <col min="4871" max="4871" width="27.140625" style="15" customWidth="1"/>
    <col min="4872" max="4872" width="23.5703125" style="15" customWidth="1"/>
    <col min="4873" max="5120" width="8.7109375" style="15"/>
    <col min="5121" max="5121" width="8.140625" style="15" customWidth="1"/>
    <col min="5122" max="5122" width="40.140625" style="15" customWidth="1"/>
    <col min="5123" max="5123" width="43.42578125" style="15" customWidth="1"/>
    <col min="5124" max="5124" width="30.7109375" style="15" customWidth="1"/>
    <col min="5125" max="5125" width="24.85546875" style="15" customWidth="1"/>
    <col min="5126" max="5126" width="34.42578125" style="15" customWidth="1"/>
    <col min="5127" max="5127" width="27.140625" style="15" customWidth="1"/>
    <col min="5128" max="5128" width="23.5703125" style="15" customWidth="1"/>
    <col min="5129" max="5376" width="8.7109375" style="15"/>
    <col min="5377" max="5377" width="8.140625" style="15" customWidth="1"/>
    <col min="5378" max="5378" width="40.140625" style="15" customWidth="1"/>
    <col min="5379" max="5379" width="43.42578125" style="15" customWidth="1"/>
    <col min="5380" max="5380" width="30.7109375" style="15" customWidth="1"/>
    <col min="5381" max="5381" width="24.85546875" style="15" customWidth="1"/>
    <col min="5382" max="5382" width="34.42578125" style="15" customWidth="1"/>
    <col min="5383" max="5383" width="27.140625" style="15" customWidth="1"/>
    <col min="5384" max="5384" width="23.5703125" style="15" customWidth="1"/>
    <col min="5385" max="5632" width="8.7109375" style="15"/>
    <col min="5633" max="5633" width="8.140625" style="15" customWidth="1"/>
    <col min="5634" max="5634" width="40.140625" style="15" customWidth="1"/>
    <col min="5635" max="5635" width="43.42578125" style="15" customWidth="1"/>
    <col min="5636" max="5636" width="30.7109375" style="15" customWidth="1"/>
    <col min="5637" max="5637" width="24.85546875" style="15" customWidth="1"/>
    <col min="5638" max="5638" width="34.42578125" style="15" customWidth="1"/>
    <col min="5639" max="5639" width="27.140625" style="15" customWidth="1"/>
    <col min="5640" max="5640" width="23.5703125" style="15" customWidth="1"/>
    <col min="5641" max="5888" width="8.7109375" style="15"/>
    <col min="5889" max="5889" width="8.140625" style="15" customWidth="1"/>
    <col min="5890" max="5890" width="40.140625" style="15" customWidth="1"/>
    <col min="5891" max="5891" width="43.42578125" style="15" customWidth="1"/>
    <col min="5892" max="5892" width="30.7109375" style="15" customWidth="1"/>
    <col min="5893" max="5893" width="24.85546875" style="15" customWidth="1"/>
    <col min="5894" max="5894" width="34.42578125" style="15" customWidth="1"/>
    <col min="5895" max="5895" width="27.140625" style="15" customWidth="1"/>
    <col min="5896" max="5896" width="23.5703125" style="15" customWidth="1"/>
    <col min="5897" max="6144" width="8.7109375" style="15"/>
    <col min="6145" max="6145" width="8.140625" style="15" customWidth="1"/>
    <col min="6146" max="6146" width="40.140625" style="15" customWidth="1"/>
    <col min="6147" max="6147" width="43.42578125" style="15" customWidth="1"/>
    <col min="6148" max="6148" width="30.7109375" style="15" customWidth="1"/>
    <col min="6149" max="6149" width="24.85546875" style="15" customWidth="1"/>
    <col min="6150" max="6150" width="34.42578125" style="15" customWidth="1"/>
    <col min="6151" max="6151" width="27.140625" style="15" customWidth="1"/>
    <col min="6152" max="6152" width="23.5703125" style="15" customWidth="1"/>
    <col min="6153" max="6400" width="8.7109375" style="15"/>
    <col min="6401" max="6401" width="8.140625" style="15" customWidth="1"/>
    <col min="6402" max="6402" width="40.140625" style="15" customWidth="1"/>
    <col min="6403" max="6403" width="43.42578125" style="15" customWidth="1"/>
    <col min="6404" max="6404" width="30.7109375" style="15" customWidth="1"/>
    <col min="6405" max="6405" width="24.85546875" style="15" customWidth="1"/>
    <col min="6406" max="6406" width="34.42578125" style="15" customWidth="1"/>
    <col min="6407" max="6407" width="27.140625" style="15" customWidth="1"/>
    <col min="6408" max="6408" width="23.5703125" style="15" customWidth="1"/>
    <col min="6409" max="6656" width="8.7109375" style="15"/>
    <col min="6657" max="6657" width="8.140625" style="15" customWidth="1"/>
    <col min="6658" max="6658" width="40.140625" style="15" customWidth="1"/>
    <col min="6659" max="6659" width="43.42578125" style="15" customWidth="1"/>
    <col min="6660" max="6660" width="30.7109375" style="15" customWidth="1"/>
    <col min="6661" max="6661" width="24.85546875" style="15" customWidth="1"/>
    <col min="6662" max="6662" width="34.42578125" style="15" customWidth="1"/>
    <col min="6663" max="6663" width="27.140625" style="15" customWidth="1"/>
    <col min="6664" max="6664" width="23.5703125" style="15" customWidth="1"/>
    <col min="6665" max="6912" width="8.7109375" style="15"/>
    <col min="6913" max="6913" width="8.140625" style="15" customWidth="1"/>
    <col min="6914" max="6914" width="40.140625" style="15" customWidth="1"/>
    <col min="6915" max="6915" width="43.42578125" style="15" customWidth="1"/>
    <col min="6916" max="6916" width="30.7109375" style="15" customWidth="1"/>
    <col min="6917" max="6917" width="24.85546875" style="15" customWidth="1"/>
    <col min="6918" max="6918" width="34.42578125" style="15" customWidth="1"/>
    <col min="6919" max="6919" width="27.140625" style="15" customWidth="1"/>
    <col min="6920" max="6920" width="23.5703125" style="15" customWidth="1"/>
    <col min="6921" max="7168" width="8.7109375" style="15"/>
    <col min="7169" max="7169" width="8.140625" style="15" customWidth="1"/>
    <col min="7170" max="7170" width="40.140625" style="15" customWidth="1"/>
    <col min="7171" max="7171" width="43.42578125" style="15" customWidth="1"/>
    <col min="7172" max="7172" width="30.7109375" style="15" customWidth="1"/>
    <col min="7173" max="7173" width="24.85546875" style="15" customWidth="1"/>
    <col min="7174" max="7174" width="34.42578125" style="15" customWidth="1"/>
    <col min="7175" max="7175" width="27.140625" style="15" customWidth="1"/>
    <col min="7176" max="7176" width="23.5703125" style="15" customWidth="1"/>
    <col min="7177" max="7424" width="8.7109375" style="15"/>
    <col min="7425" max="7425" width="8.140625" style="15" customWidth="1"/>
    <col min="7426" max="7426" width="40.140625" style="15" customWidth="1"/>
    <col min="7427" max="7427" width="43.42578125" style="15" customWidth="1"/>
    <col min="7428" max="7428" width="30.7109375" style="15" customWidth="1"/>
    <col min="7429" max="7429" width="24.85546875" style="15" customWidth="1"/>
    <col min="7430" max="7430" width="34.42578125" style="15" customWidth="1"/>
    <col min="7431" max="7431" width="27.140625" style="15" customWidth="1"/>
    <col min="7432" max="7432" width="23.5703125" style="15" customWidth="1"/>
    <col min="7433" max="7680" width="8.7109375" style="15"/>
    <col min="7681" max="7681" width="8.140625" style="15" customWidth="1"/>
    <col min="7682" max="7682" width="40.140625" style="15" customWidth="1"/>
    <col min="7683" max="7683" width="43.42578125" style="15" customWidth="1"/>
    <col min="7684" max="7684" width="30.7109375" style="15" customWidth="1"/>
    <col min="7685" max="7685" width="24.85546875" style="15" customWidth="1"/>
    <col min="7686" max="7686" width="34.42578125" style="15" customWidth="1"/>
    <col min="7687" max="7687" width="27.140625" style="15" customWidth="1"/>
    <col min="7688" max="7688" width="23.5703125" style="15" customWidth="1"/>
    <col min="7689" max="7936" width="8.7109375" style="15"/>
    <col min="7937" max="7937" width="8.140625" style="15" customWidth="1"/>
    <col min="7938" max="7938" width="40.140625" style="15" customWidth="1"/>
    <col min="7939" max="7939" width="43.42578125" style="15" customWidth="1"/>
    <col min="7940" max="7940" width="30.7109375" style="15" customWidth="1"/>
    <col min="7941" max="7941" width="24.85546875" style="15" customWidth="1"/>
    <col min="7942" max="7942" width="34.42578125" style="15" customWidth="1"/>
    <col min="7943" max="7943" width="27.140625" style="15" customWidth="1"/>
    <col min="7944" max="7944" width="23.5703125" style="15" customWidth="1"/>
    <col min="7945" max="8192" width="8.7109375" style="15"/>
    <col min="8193" max="8193" width="8.140625" style="15" customWidth="1"/>
    <col min="8194" max="8194" width="40.140625" style="15" customWidth="1"/>
    <col min="8195" max="8195" width="43.42578125" style="15" customWidth="1"/>
    <col min="8196" max="8196" width="30.7109375" style="15" customWidth="1"/>
    <col min="8197" max="8197" width="24.85546875" style="15" customWidth="1"/>
    <col min="8198" max="8198" width="34.42578125" style="15" customWidth="1"/>
    <col min="8199" max="8199" width="27.140625" style="15" customWidth="1"/>
    <col min="8200" max="8200" width="23.5703125" style="15" customWidth="1"/>
    <col min="8201" max="8448" width="8.7109375" style="15"/>
    <col min="8449" max="8449" width="8.140625" style="15" customWidth="1"/>
    <col min="8450" max="8450" width="40.140625" style="15" customWidth="1"/>
    <col min="8451" max="8451" width="43.42578125" style="15" customWidth="1"/>
    <col min="8452" max="8452" width="30.7109375" style="15" customWidth="1"/>
    <col min="8453" max="8453" width="24.85546875" style="15" customWidth="1"/>
    <col min="8454" max="8454" width="34.42578125" style="15" customWidth="1"/>
    <col min="8455" max="8455" width="27.140625" style="15" customWidth="1"/>
    <col min="8456" max="8456" width="23.5703125" style="15" customWidth="1"/>
    <col min="8457" max="8704" width="8.7109375" style="15"/>
    <col min="8705" max="8705" width="8.140625" style="15" customWidth="1"/>
    <col min="8706" max="8706" width="40.140625" style="15" customWidth="1"/>
    <col min="8707" max="8707" width="43.42578125" style="15" customWidth="1"/>
    <col min="8708" max="8708" width="30.7109375" style="15" customWidth="1"/>
    <col min="8709" max="8709" width="24.85546875" style="15" customWidth="1"/>
    <col min="8710" max="8710" width="34.42578125" style="15" customWidth="1"/>
    <col min="8711" max="8711" width="27.140625" style="15" customWidth="1"/>
    <col min="8712" max="8712" width="23.5703125" style="15" customWidth="1"/>
    <col min="8713" max="8960" width="8.7109375" style="15"/>
    <col min="8961" max="8961" width="8.140625" style="15" customWidth="1"/>
    <col min="8962" max="8962" width="40.140625" style="15" customWidth="1"/>
    <col min="8963" max="8963" width="43.42578125" style="15" customWidth="1"/>
    <col min="8964" max="8964" width="30.7109375" style="15" customWidth="1"/>
    <col min="8965" max="8965" width="24.85546875" style="15" customWidth="1"/>
    <col min="8966" max="8966" width="34.42578125" style="15" customWidth="1"/>
    <col min="8967" max="8967" width="27.140625" style="15" customWidth="1"/>
    <col min="8968" max="8968" width="23.5703125" style="15" customWidth="1"/>
    <col min="8969" max="9216" width="8.7109375" style="15"/>
    <col min="9217" max="9217" width="8.140625" style="15" customWidth="1"/>
    <col min="9218" max="9218" width="40.140625" style="15" customWidth="1"/>
    <col min="9219" max="9219" width="43.42578125" style="15" customWidth="1"/>
    <col min="9220" max="9220" width="30.7109375" style="15" customWidth="1"/>
    <col min="9221" max="9221" width="24.85546875" style="15" customWidth="1"/>
    <col min="9222" max="9222" width="34.42578125" style="15" customWidth="1"/>
    <col min="9223" max="9223" width="27.140625" style="15" customWidth="1"/>
    <col min="9224" max="9224" width="23.5703125" style="15" customWidth="1"/>
    <col min="9225" max="9472" width="8.7109375" style="15"/>
    <col min="9473" max="9473" width="8.140625" style="15" customWidth="1"/>
    <col min="9474" max="9474" width="40.140625" style="15" customWidth="1"/>
    <col min="9475" max="9475" width="43.42578125" style="15" customWidth="1"/>
    <col min="9476" max="9476" width="30.7109375" style="15" customWidth="1"/>
    <col min="9477" max="9477" width="24.85546875" style="15" customWidth="1"/>
    <col min="9478" max="9478" width="34.42578125" style="15" customWidth="1"/>
    <col min="9479" max="9479" width="27.140625" style="15" customWidth="1"/>
    <col min="9480" max="9480" width="23.5703125" style="15" customWidth="1"/>
    <col min="9481" max="9728" width="8.7109375" style="15"/>
    <col min="9729" max="9729" width="8.140625" style="15" customWidth="1"/>
    <col min="9730" max="9730" width="40.140625" style="15" customWidth="1"/>
    <col min="9731" max="9731" width="43.42578125" style="15" customWidth="1"/>
    <col min="9732" max="9732" width="30.7109375" style="15" customWidth="1"/>
    <col min="9733" max="9733" width="24.85546875" style="15" customWidth="1"/>
    <col min="9734" max="9734" width="34.42578125" style="15" customWidth="1"/>
    <col min="9735" max="9735" width="27.140625" style="15" customWidth="1"/>
    <col min="9736" max="9736" width="23.5703125" style="15" customWidth="1"/>
    <col min="9737" max="9984" width="8.7109375" style="15"/>
    <col min="9985" max="9985" width="8.140625" style="15" customWidth="1"/>
    <col min="9986" max="9986" width="40.140625" style="15" customWidth="1"/>
    <col min="9987" max="9987" width="43.42578125" style="15" customWidth="1"/>
    <col min="9988" max="9988" width="30.7109375" style="15" customWidth="1"/>
    <col min="9989" max="9989" width="24.85546875" style="15" customWidth="1"/>
    <col min="9990" max="9990" width="34.42578125" style="15" customWidth="1"/>
    <col min="9991" max="9991" width="27.140625" style="15" customWidth="1"/>
    <col min="9992" max="9992" width="23.5703125" style="15" customWidth="1"/>
    <col min="9993" max="10240" width="8.7109375" style="15"/>
    <col min="10241" max="10241" width="8.140625" style="15" customWidth="1"/>
    <col min="10242" max="10242" width="40.140625" style="15" customWidth="1"/>
    <col min="10243" max="10243" width="43.42578125" style="15" customWidth="1"/>
    <col min="10244" max="10244" width="30.7109375" style="15" customWidth="1"/>
    <col min="10245" max="10245" width="24.85546875" style="15" customWidth="1"/>
    <col min="10246" max="10246" width="34.42578125" style="15" customWidth="1"/>
    <col min="10247" max="10247" width="27.140625" style="15" customWidth="1"/>
    <col min="10248" max="10248" width="23.5703125" style="15" customWidth="1"/>
    <col min="10249" max="10496" width="8.7109375" style="15"/>
    <col min="10497" max="10497" width="8.140625" style="15" customWidth="1"/>
    <col min="10498" max="10498" width="40.140625" style="15" customWidth="1"/>
    <col min="10499" max="10499" width="43.42578125" style="15" customWidth="1"/>
    <col min="10500" max="10500" width="30.7109375" style="15" customWidth="1"/>
    <col min="10501" max="10501" width="24.85546875" style="15" customWidth="1"/>
    <col min="10502" max="10502" width="34.42578125" style="15" customWidth="1"/>
    <col min="10503" max="10503" width="27.140625" style="15" customWidth="1"/>
    <col min="10504" max="10504" width="23.5703125" style="15" customWidth="1"/>
    <col min="10505" max="10752" width="8.7109375" style="15"/>
    <col min="10753" max="10753" width="8.140625" style="15" customWidth="1"/>
    <col min="10754" max="10754" width="40.140625" style="15" customWidth="1"/>
    <col min="10755" max="10755" width="43.42578125" style="15" customWidth="1"/>
    <col min="10756" max="10756" width="30.7109375" style="15" customWidth="1"/>
    <col min="10757" max="10757" width="24.85546875" style="15" customWidth="1"/>
    <col min="10758" max="10758" width="34.42578125" style="15" customWidth="1"/>
    <col min="10759" max="10759" width="27.140625" style="15" customWidth="1"/>
    <col min="10760" max="10760" width="23.5703125" style="15" customWidth="1"/>
    <col min="10761" max="11008" width="8.7109375" style="15"/>
    <col min="11009" max="11009" width="8.140625" style="15" customWidth="1"/>
    <col min="11010" max="11010" width="40.140625" style="15" customWidth="1"/>
    <col min="11011" max="11011" width="43.42578125" style="15" customWidth="1"/>
    <col min="11012" max="11012" width="30.7109375" style="15" customWidth="1"/>
    <col min="11013" max="11013" width="24.85546875" style="15" customWidth="1"/>
    <col min="11014" max="11014" width="34.42578125" style="15" customWidth="1"/>
    <col min="11015" max="11015" width="27.140625" style="15" customWidth="1"/>
    <col min="11016" max="11016" width="23.5703125" style="15" customWidth="1"/>
    <col min="11017" max="11264" width="8.7109375" style="15"/>
    <col min="11265" max="11265" width="8.140625" style="15" customWidth="1"/>
    <col min="11266" max="11266" width="40.140625" style="15" customWidth="1"/>
    <col min="11267" max="11267" width="43.42578125" style="15" customWidth="1"/>
    <col min="11268" max="11268" width="30.7109375" style="15" customWidth="1"/>
    <col min="11269" max="11269" width="24.85546875" style="15" customWidth="1"/>
    <col min="11270" max="11270" width="34.42578125" style="15" customWidth="1"/>
    <col min="11271" max="11271" width="27.140625" style="15" customWidth="1"/>
    <col min="11272" max="11272" width="23.5703125" style="15" customWidth="1"/>
    <col min="11273" max="11520" width="8.7109375" style="15"/>
    <col min="11521" max="11521" width="8.140625" style="15" customWidth="1"/>
    <col min="11522" max="11522" width="40.140625" style="15" customWidth="1"/>
    <col min="11523" max="11523" width="43.42578125" style="15" customWidth="1"/>
    <col min="11524" max="11524" width="30.7109375" style="15" customWidth="1"/>
    <col min="11525" max="11525" width="24.85546875" style="15" customWidth="1"/>
    <col min="11526" max="11526" width="34.42578125" style="15" customWidth="1"/>
    <col min="11527" max="11527" width="27.140625" style="15" customWidth="1"/>
    <col min="11528" max="11528" width="23.5703125" style="15" customWidth="1"/>
    <col min="11529" max="11776" width="8.7109375" style="15"/>
    <col min="11777" max="11777" width="8.140625" style="15" customWidth="1"/>
    <col min="11778" max="11778" width="40.140625" style="15" customWidth="1"/>
    <col min="11779" max="11779" width="43.42578125" style="15" customWidth="1"/>
    <col min="11780" max="11780" width="30.7109375" style="15" customWidth="1"/>
    <col min="11781" max="11781" width="24.85546875" style="15" customWidth="1"/>
    <col min="11782" max="11782" width="34.42578125" style="15" customWidth="1"/>
    <col min="11783" max="11783" width="27.140625" style="15" customWidth="1"/>
    <col min="11784" max="11784" width="23.5703125" style="15" customWidth="1"/>
    <col min="11785" max="12032" width="8.7109375" style="15"/>
    <col min="12033" max="12033" width="8.140625" style="15" customWidth="1"/>
    <col min="12034" max="12034" width="40.140625" style="15" customWidth="1"/>
    <col min="12035" max="12035" width="43.42578125" style="15" customWidth="1"/>
    <col min="12036" max="12036" width="30.7109375" style="15" customWidth="1"/>
    <col min="12037" max="12037" width="24.85546875" style="15" customWidth="1"/>
    <col min="12038" max="12038" width="34.42578125" style="15" customWidth="1"/>
    <col min="12039" max="12039" width="27.140625" style="15" customWidth="1"/>
    <col min="12040" max="12040" width="23.5703125" style="15" customWidth="1"/>
    <col min="12041" max="12288" width="8.7109375" style="15"/>
    <col min="12289" max="12289" width="8.140625" style="15" customWidth="1"/>
    <col min="12290" max="12290" width="40.140625" style="15" customWidth="1"/>
    <col min="12291" max="12291" width="43.42578125" style="15" customWidth="1"/>
    <col min="12292" max="12292" width="30.7109375" style="15" customWidth="1"/>
    <col min="12293" max="12293" width="24.85546875" style="15" customWidth="1"/>
    <col min="12294" max="12294" width="34.42578125" style="15" customWidth="1"/>
    <col min="12295" max="12295" width="27.140625" style="15" customWidth="1"/>
    <col min="12296" max="12296" width="23.5703125" style="15" customWidth="1"/>
    <col min="12297" max="12544" width="8.7109375" style="15"/>
    <col min="12545" max="12545" width="8.140625" style="15" customWidth="1"/>
    <col min="12546" max="12546" width="40.140625" style="15" customWidth="1"/>
    <col min="12547" max="12547" width="43.42578125" style="15" customWidth="1"/>
    <col min="12548" max="12548" width="30.7109375" style="15" customWidth="1"/>
    <col min="12549" max="12549" width="24.85546875" style="15" customWidth="1"/>
    <col min="12550" max="12550" width="34.42578125" style="15" customWidth="1"/>
    <col min="12551" max="12551" width="27.140625" style="15" customWidth="1"/>
    <col min="12552" max="12552" width="23.5703125" style="15" customWidth="1"/>
    <col min="12553" max="12800" width="8.7109375" style="15"/>
    <col min="12801" max="12801" width="8.140625" style="15" customWidth="1"/>
    <col min="12802" max="12802" width="40.140625" style="15" customWidth="1"/>
    <col min="12803" max="12803" width="43.42578125" style="15" customWidth="1"/>
    <col min="12804" max="12804" width="30.7109375" style="15" customWidth="1"/>
    <col min="12805" max="12805" width="24.85546875" style="15" customWidth="1"/>
    <col min="12806" max="12806" width="34.42578125" style="15" customWidth="1"/>
    <col min="12807" max="12807" width="27.140625" style="15" customWidth="1"/>
    <col min="12808" max="12808" width="23.5703125" style="15" customWidth="1"/>
    <col min="12809" max="13056" width="8.7109375" style="15"/>
    <col min="13057" max="13057" width="8.140625" style="15" customWidth="1"/>
    <col min="13058" max="13058" width="40.140625" style="15" customWidth="1"/>
    <col min="13059" max="13059" width="43.42578125" style="15" customWidth="1"/>
    <col min="13060" max="13060" width="30.7109375" style="15" customWidth="1"/>
    <col min="13061" max="13061" width="24.85546875" style="15" customWidth="1"/>
    <col min="13062" max="13062" width="34.42578125" style="15" customWidth="1"/>
    <col min="13063" max="13063" width="27.140625" style="15" customWidth="1"/>
    <col min="13064" max="13064" width="23.5703125" style="15" customWidth="1"/>
    <col min="13065" max="13312" width="8.7109375" style="15"/>
    <col min="13313" max="13313" width="8.140625" style="15" customWidth="1"/>
    <col min="13314" max="13314" width="40.140625" style="15" customWidth="1"/>
    <col min="13315" max="13315" width="43.42578125" style="15" customWidth="1"/>
    <col min="13316" max="13316" width="30.7109375" style="15" customWidth="1"/>
    <col min="13317" max="13317" width="24.85546875" style="15" customWidth="1"/>
    <col min="13318" max="13318" width="34.42578125" style="15" customWidth="1"/>
    <col min="13319" max="13319" width="27.140625" style="15" customWidth="1"/>
    <col min="13320" max="13320" width="23.5703125" style="15" customWidth="1"/>
    <col min="13321" max="13568" width="8.7109375" style="15"/>
    <col min="13569" max="13569" width="8.140625" style="15" customWidth="1"/>
    <col min="13570" max="13570" width="40.140625" style="15" customWidth="1"/>
    <col min="13571" max="13571" width="43.42578125" style="15" customWidth="1"/>
    <col min="13572" max="13572" width="30.7109375" style="15" customWidth="1"/>
    <col min="13573" max="13573" width="24.85546875" style="15" customWidth="1"/>
    <col min="13574" max="13574" width="34.42578125" style="15" customWidth="1"/>
    <col min="13575" max="13575" width="27.140625" style="15" customWidth="1"/>
    <col min="13576" max="13576" width="23.5703125" style="15" customWidth="1"/>
    <col min="13577" max="13824" width="8.7109375" style="15"/>
    <col min="13825" max="13825" width="8.140625" style="15" customWidth="1"/>
    <col min="13826" max="13826" width="40.140625" style="15" customWidth="1"/>
    <col min="13827" max="13827" width="43.42578125" style="15" customWidth="1"/>
    <col min="13828" max="13828" width="30.7109375" style="15" customWidth="1"/>
    <col min="13829" max="13829" width="24.85546875" style="15" customWidth="1"/>
    <col min="13830" max="13830" width="34.42578125" style="15" customWidth="1"/>
    <col min="13831" max="13831" width="27.140625" style="15" customWidth="1"/>
    <col min="13832" max="13832" width="23.5703125" style="15" customWidth="1"/>
    <col min="13833" max="14080" width="8.7109375" style="15"/>
    <col min="14081" max="14081" width="8.140625" style="15" customWidth="1"/>
    <col min="14082" max="14082" width="40.140625" style="15" customWidth="1"/>
    <col min="14083" max="14083" width="43.42578125" style="15" customWidth="1"/>
    <col min="14084" max="14084" width="30.7109375" style="15" customWidth="1"/>
    <col min="14085" max="14085" width="24.85546875" style="15" customWidth="1"/>
    <col min="14086" max="14086" width="34.42578125" style="15" customWidth="1"/>
    <col min="14087" max="14087" width="27.140625" style="15" customWidth="1"/>
    <col min="14088" max="14088" width="23.5703125" style="15" customWidth="1"/>
    <col min="14089" max="14336" width="8.7109375" style="15"/>
    <col min="14337" max="14337" width="8.140625" style="15" customWidth="1"/>
    <col min="14338" max="14338" width="40.140625" style="15" customWidth="1"/>
    <col min="14339" max="14339" width="43.42578125" style="15" customWidth="1"/>
    <col min="14340" max="14340" width="30.7109375" style="15" customWidth="1"/>
    <col min="14341" max="14341" width="24.85546875" style="15" customWidth="1"/>
    <col min="14342" max="14342" width="34.42578125" style="15" customWidth="1"/>
    <col min="14343" max="14343" width="27.140625" style="15" customWidth="1"/>
    <col min="14344" max="14344" width="23.5703125" style="15" customWidth="1"/>
    <col min="14345" max="14592" width="8.7109375" style="15"/>
    <col min="14593" max="14593" width="8.140625" style="15" customWidth="1"/>
    <col min="14594" max="14594" width="40.140625" style="15" customWidth="1"/>
    <col min="14595" max="14595" width="43.42578125" style="15" customWidth="1"/>
    <col min="14596" max="14596" width="30.7109375" style="15" customWidth="1"/>
    <col min="14597" max="14597" width="24.85546875" style="15" customWidth="1"/>
    <col min="14598" max="14598" width="34.42578125" style="15" customWidth="1"/>
    <col min="14599" max="14599" width="27.140625" style="15" customWidth="1"/>
    <col min="14600" max="14600" width="23.5703125" style="15" customWidth="1"/>
    <col min="14601" max="14848" width="8.7109375" style="15"/>
    <col min="14849" max="14849" width="8.140625" style="15" customWidth="1"/>
    <col min="14850" max="14850" width="40.140625" style="15" customWidth="1"/>
    <col min="14851" max="14851" width="43.42578125" style="15" customWidth="1"/>
    <col min="14852" max="14852" width="30.7109375" style="15" customWidth="1"/>
    <col min="14853" max="14853" width="24.85546875" style="15" customWidth="1"/>
    <col min="14854" max="14854" width="34.42578125" style="15" customWidth="1"/>
    <col min="14855" max="14855" width="27.140625" style="15" customWidth="1"/>
    <col min="14856" max="14856" width="23.5703125" style="15" customWidth="1"/>
    <col min="14857" max="15104" width="8.7109375" style="15"/>
    <col min="15105" max="15105" width="8.140625" style="15" customWidth="1"/>
    <col min="15106" max="15106" width="40.140625" style="15" customWidth="1"/>
    <col min="15107" max="15107" width="43.42578125" style="15" customWidth="1"/>
    <col min="15108" max="15108" width="30.7109375" style="15" customWidth="1"/>
    <col min="15109" max="15109" width="24.85546875" style="15" customWidth="1"/>
    <col min="15110" max="15110" width="34.42578125" style="15" customWidth="1"/>
    <col min="15111" max="15111" width="27.140625" style="15" customWidth="1"/>
    <col min="15112" max="15112" width="23.5703125" style="15" customWidth="1"/>
    <col min="15113" max="15360" width="8.7109375" style="15"/>
    <col min="15361" max="15361" width="8.140625" style="15" customWidth="1"/>
    <col min="15362" max="15362" width="40.140625" style="15" customWidth="1"/>
    <col min="15363" max="15363" width="43.42578125" style="15" customWidth="1"/>
    <col min="15364" max="15364" width="30.7109375" style="15" customWidth="1"/>
    <col min="15365" max="15365" width="24.85546875" style="15" customWidth="1"/>
    <col min="15366" max="15366" width="34.42578125" style="15" customWidth="1"/>
    <col min="15367" max="15367" width="27.140625" style="15" customWidth="1"/>
    <col min="15368" max="15368" width="23.5703125" style="15" customWidth="1"/>
    <col min="15369" max="15616" width="8.7109375" style="15"/>
    <col min="15617" max="15617" width="8.140625" style="15" customWidth="1"/>
    <col min="15618" max="15618" width="40.140625" style="15" customWidth="1"/>
    <col min="15619" max="15619" width="43.42578125" style="15" customWidth="1"/>
    <col min="15620" max="15620" width="30.7109375" style="15" customWidth="1"/>
    <col min="15621" max="15621" width="24.85546875" style="15" customWidth="1"/>
    <col min="15622" max="15622" width="34.42578125" style="15" customWidth="1"/>
    <col min="15623" max="15623" width="27.140625" style="15" customWidth="1"/>
    <col min="15624" max="15624" width="23.5703125" style="15" customWidth="1"/>
    <col min="15625" max="15872" width="8.7109375" style="15"/>
    <col min="15873" max="15873" width="8.140625" style="15" customWidth="1"/>
    <col min="15874" max="15874" width="40.140625" style="15" customWidth="1"/>
    <col min="15875" max="15875" width="43.42578125" style="15" customWidth="1"/>
    <col min="15876" max="15876" width="30.7109375" style="15" customWidth="1"/>
    <col min="15877" max="15877" width="24.85546875" style="15" customWidth="1"/>
    <col min="15878" max="15878" width="34.42578125" style="15" customWidth="1"/>
    <col min="15879" max="15879" width="27.140625" style="15" customWidth="1"/>
    <col min="15880" max="15880" width="23.5703125" style="15" customWidth="1"/>
    <col min="15881" max="16128" width="8.7109375" style="15"/>
    <col min="16129" max="16129" width="8.140625" style="15" customWidth="1"/>
    <col min="16130" max="16130" width="40.140625" style="15" customWidth="1"/>
    <col min="16131" max="16131" width="43.42578125" style="15" customWidth="1"/>
    <col min="16132" max="16132" width="30.7109375" style="15" customWidth="1"/>
    <col min="16133" max="16133" width="24.85546875" style="15" customWidth="1"/>
    <col min="16134" max="16134" width="34.42578125" style="15" customWidth="1"/>
    <col min="16135" max="16135" width="27.140625" style="15" customWidth="1"/>
    <col min="16136" max="16136" width="23.5703125" style="15" customWidth="1"/>
    <col min="16137" max="16384" width="8.7109375" style="15"/>
  </cols>
  <sheetData>
    <row r="1" spans="2:9">
      <c r="C1" s="16"/>
      <c r="D1" s="16"/>
      <c r="E1" s="16"/>
    </row>
    <row r="2" spans="2:9">
      <c r="C2" s="16"/>
      <c r="D2" s="16"/>
      <c r="E2" s="16"/>
    </row>
    <row r="3" spans="2:9">
      <c r="C3" s="16"/>
      <c r="D3" s="16"/>
      <c r="E3" s="16"/>
    </row>
    <row r="4" spans="2:9">
      <c r="C4" s="16"/>
      <c r="D4" s="16"/>
      <c r="E4" s="16"/>
    </row>
    <row r="5" spans="2:9">
      <c r="C5" s="16"/>
      <c r="D5" s="16"/>
      <c r="E5" s="16"/>
    </row>
    <row r="6" spans="2:9">
      <c r="C6" s="16"/>
      <c r="D6" s="16"/>
      <c r="E6" s="16"/>
    </row>
    <row r="7" spans="2:9" ht="15.75" customHeight="1">
      <c r="B7" s="966" t="s">
        <v>0</v>
      </c>
      <c r="C7" s="966"/>
      <c r="D7" s="966"/>
      <c r="E7" s="966"/>
      <c r="F7" s="966"/>
      <c r="G7" s="966"/>
      <c r="H7" s="966"/>
    </row>
    <row r="8" spans="2:9" ht="15.75" customHeight="1">
      <c r="B8" s="966" t="s">
        <v>1</v>
      </c>
      <c r="C8" s="966"/>
      <c r="D8" s="966"/>
      <c r="E8" s="966"/>
      <c r="F8" s="966"/>
      <c r="G8" s="966"/>
      <c r="H8" s="966"/>
    </row>
    <row r="9" spans="2:9" ht="15" customHeight="1">
      <c r="B9" s="967" t="s">
        <v>4</v>
      </c>
      <c r="C9" s="967"/>
      <c r="D9" s="967"/>
      <c r="E9" s="967"/>
      <c r="F9" s="967"/>
      <c r="G9" s="967"/>
      <c r="H9" s="967"/>
    </row>
    <row r="12" spans="2:9" s="14" customFormat="1" ht="46.5" customHeight="1">
      <c r="B12" s="968" t="s">
        <v>1012</v>
      </c>
      <c r="C12" s="969"/>
      <c r="D12" s="969"/>
      <c r="E12" s="969"/>
      <c r="F12" s="969"/>
      <c r="G12" s="969"/>
      <c r="H12" s="969"/>
    </row>
    <row r="13" spans="2:9">
      <c r="B13" s="970"/>
      <c r="C13" s="970"/>
      <c r="D13" s="970"/>
      <c r="E13" s="970"/>
      <c r="F13" s="970"/>
      <c r="G13" s="970"/>
      <c r="H13" s="17"/>
    </row>
    <row r="14" spans="2:9" s="14" customFormat="1">
      <c r="B14" s="970"/>
      <c r="C14" s="970"/>
      <c r="D14" s="970"/>
      <c r="E14" s="18" t="s">
        <v>270</v>
      </c>
      <c r="F14" s="18" t="s">
        <v>271</v>
      </c>
      <c r="G14" s="18"/>
      <c r="H14" s="19"/>
    </row>
    <row r="15" spans="2:9" ht="15.75" customHeight="1">
      <c r="B15" s="971" t="s">
        <v>272</v>
      </c>
      <c r="C15" s="971"/>
      <c r="D15" s="20">
        <f>11495.25+845.59+1732.34+46.71+4691.06+278.56+172.36+60.01+7.67+0.94+0.72+23.01+8.4+15.88+0.24</f>
        <v>19378.740000000002</v>
      </c>
      <c r="E15" s="21">
        <f>D15*0.08</f>
        <v>1550.2992000000002</v>
      </c>
      <c r="F15" s="21"/>
      <c r="G15" s="178"/>
      <c r="H15" s="22">
        <f>D15+E15+F15+G15</f>
        <v>20929.039200000003</v>
      </c>
      <c r="I15" s="979">
        <f>H15+H17</f>
        <v>20929.039200000003</v>
      </c>
    </row>
    <row r="16" spans="2:9">
      <c r="B16" s="23"/>
      <c r="C16" s="23"/>
      <c r="D16" s="23"/>
      <c r="E16" s="18" t="s">
        <v>270</v>
      </c>
      <c r="F16" s="18" t="s">
        <v>271</v>
      </c>
      <c r="G16" s="18"/>
      <c r="H16" s="23"/>
      <c r="I16" s="980"/>
    </row>
    <row r="17" spans="2:9" ht="21" customHeight="1">
      <c r="B17" s="972" t="s">
        <v>273</v>
      </c>
      <c r="C17" s="972"/>
      <c r="D17" s="626"/>
      <c r="E17" s="21">
        <f>D17*0.08</f>
        <v>0</v>
      </c>
      <c r="F17" s="25"/>
      <c r="G17" s="179"/>
      <c r="H17" s="22">
        <f>D17+E17+F17+G17</f>
        <v>0</v>
      </c>
      <c r="I17" s="981"/>
    </row>
    <row r="18" spans="2:9">
      <c r="B18" s="23"/>
      <c r="C18" s="23"/>
      <c r="D18" s="23"/>
      <c r="E18" s="18" t="s">
        <v>270</v>
      </c>
      <c r="F18" s="18" t="s">
        <v>271</v>
      </c>
      <c r="G18" s="18" t="s">
        <v>180</v>
      </c>
      <c r="H18" s="23"/>
    </row>
    <row r="19" spans="2:9">
      <c r="B19" s="973" t="s">
        <v>274</v>
      </c>
      <c r="C19" s="973"/>
      <c r="D19" s="24">
        <f>24192.44-D68</f>
        <v>22018.76</v>
      </c>
      <c r="E19" s="261">
        <f>(202.54)*0.08</f>
        <v>16.203199999999999</v>
      </c>
      <c r="F19" s="25"/>
      <c r="G19" s="180">
        <f>G66</f>
        <v>9735.4699999999993</v>
      </c>
      <c r="H19" s="22">
        <f>D19+E19+F19+G19</f>
        <v>31770.433199999999</v>
      </c>
    </row>
    <row r="20" spans="2:9">
      <c r="B20" s="974"/>
      <c r="C20" s="974"/>
      <c r="D20" s="26"/>
      <c r="E20" s="17"/>
      <c r="F20" s="17"/>
      <c r="G20" s="17"/>
      <c r="H20" s="17"/>
    </row>
    <row r="21" spans="2:9">
      <c r="B21" s="17"/>
      <c r="C21" s="17"/>
      <c r="D21" s="17"/>
      <c r="E21" s="17"/>
      <c r="F21" s="17"/>
      <c r="G21" s="17"/>
      <c r="H21" s="17"/>
    </row>
    <row r="22" spans="2:9">
      <c r="B22" s="167" t="s">
        <v>275</v>
      </c>
      <c r="C22" s="168">
        <v>0</v>
      </c>
      <c r="D22" s="27" t="s">
        <v>276</v>
      </c>
      <c r="E22" s="28"/>
      <c r="F22" s="167" t="s">
        <v>277</v>
      </c>
      <c r="G22" s="502">
        <v>15812.8</v>
      </c>
      <c r="H22" s="27" t="s">
        <v>278</v>
      </c>
      <c r="I22" s="17"/>
    </row>
    <row r="23" spans="2:9">
      <c r="B23" s="169" t="s">
        <v>279</v>
      </c>
      <c r="C23" s="181">
        <f>SUM(0)*0.01</f>
        <v>0</v>
      </c>
      <c r="D23" s="28" t="s">
        <v>280</v>
      </c>
      <c r="E23" s="28"/>
      <c r="F23" s="172" t="s">
        <v>281</v>
      </c>
      <c r="G23" s="181">
        <f>(197461.62)*8%-G25</f>
        <v>14246.6304</v>
      </c>
      <c r="H23" s="28" t="s">
        <v>282</v>
      </c>
      <c r="I23" s="17"/>
    </row>
    <row r="24" spans="2:9">
      <c r="B24" s="170" t="s">
        <v>283</v>
      </c>
      <c r="C24" s="174">
        <v>0</v>
      </c>
      <c r="D24" s="28" t="s">
        <v>284</v>
      </c>
      <c r="E24" s="28"/>
      <c r="F24" s="171" t="s">
        <v>285</v>
      </c>
      <c r="G24" s="695"/>
      <c r="H24" s="28" t="s">
        <v>286</v>
      </c>
      <c r="I24" s="17"/>
    </row>
    <row r="25" spans="2:9">
      <c r="B25" s="171" t="s">
        <v>287</v>
      </c>
      <c r="C25" s="174">
        <v>0</v>
      </c>
      <c r="D25" s="984" t="s">
        <v>288</v>
      </c>
      <c r="E25" s="984"/>
      <c r="F25" s="171" t="s">
        <v>289</v>
      </c>
      <c r="G25" s="173">
        <f>E15</f>
        <v>1550.2992000000002</v>
      </c>
      <c r="H25" s="28" t="s">
        <v>290</v>
      </c>
      <c r="I25" s="17"/>
    </row>
    <row r="26" spans="2:9">
      <c r="B26" s="171" t="s">
        <v>291</v>
      </c>
      <c r="C26" s="174">
        <v>0</v>
      </c>
      <c r="D26" s="984" t="s">
        <v>292</v>
      </c>
      <c r="E26" s="984"/>
      <c r="F26" s="171" t="s">
        <v>293</v>
      </c>
      <c r="G26" s="174">
        <f>E17</f>
        <v>0</v>
      </c>
      <c r="H26" s="28" t="s">
        <v>294</v>
      </c>
      <c r="I26" s="17"/>
    </row>
    <row r="27" spans="2:9">
      <c r="B27" s="171" t="s">
        <v>295</v>
      </c>
      <c r="C27" s="174">
        <v>0</v>
      </c>
      <c r="D27" s="166" t="s">
        <v>296</v>
      </c>
      <c r="E27" s="166"/>
      <c r="F27" s="171" t="s">
        <v>297</v>
      </c>
      <c r="G27" s="174">
        <f>E19</f>
        <v>16.203199999999999</v>
      </c>
      <c r="H27" s="28" t="s">
        <v>298</v>
      </c>
      <c r="I27" s="17"/>
    </row>
    <row r="28" spans="2:9">
      <c r="B28" s="188" t="s">
        <v>105</v>
      </c>
      <c r="C28" s="190">
        <f>SUM(C23:C27)-C25</f>
        <v>0</v>
      </c>
      <c r="D28" s="17"/>
      <c r="E28" s="17"/>
      <c r="F28" s="188" t="s">
        <v>105</v>
      </c>
      <c r="G28" s="186">
        <f>SUM(G23:G27)</f>
        <v>15813.132799999999</v>
      </c>
      <c r="H28" s="17"/>
    </row>
    <row r="29" spans="2:9">
      <c r="B29" s="189" t="s">
        <v>404</v>
      </c>
      <c r="C29" s="187">
        <f>C28-C22</f>
        <v>0</v>
      </c>
      <c r="D29" s="17"/>
      <c r="E29" s="17"/>
      <c r="F29" s="189" t="s">
        <v>404</v>
      </c>
      <c r="G29" s="187">
        <f>G28-G22</f>
        <v>0.33280000000013388</v>
      </c>
      <c r="H29" s="17"/>
    </row>
    <row r="30" spans="2:9">
      <c r="B30" s="17"/>
      <c r="C30" s="17"/>
      <c r="D30" s="17"/>
      <c r="E30" s="17"/>
      <c r="F30" s="17"/>
      <c r="G30" s="17"/>
      <c r="H30" s="17"/>
    </row>
    <row r="31" spans="2:9">
      <c r="B31" s="17"/>
      <c r="C31" s="17"/>
      <c r="D31" s="17"/>
      <c r="E31" s="17"/>
      <c r="F31" s="17"/>
      <c r="G31" s="17"/>
      <c r="H31" s="17"/>
    </row>
    <row r="32" spans="2:9">
      <c r="B32" s="986" t="s">
        <v>299</v>
      </c>
      <c r="C32" s="986"/>
      <c r="D32" s="986"/>
      <c r="E32" s="986"/>
      <c r="F32" s="986"/>
      <c r="G32" s="986"/>
      <c r="H32" s="986"/>
    </row>
    <row r="33" spans="1:8" ht="21" customHeight="1">
      <c r="B33" s="30">
        <f>B37+B38-B34-B35-B36</f>
        <v>178958.15000000002</v>
      </c>
      <c r="C33" s="31" t="s">
        <v>300</v>
      </c>
      <c r="D33" s="28"/>
      <c r="E33" s="28"/>
      <c r="F33" s="28"/>
      <c r="G33" s="17"/>
      <c r="H33" s="17"/>
    </row>
    <row r="34" spans="1:8">
      <c r="B34" s="32">
        <f>D15</f>
        <v>19378.740000000002</v>
      </c>
      <c r="C34" s="982" t="s">
        <v>301</v>
      </c>
      <c r="D34" s="982"/>
      <c r="E34" s="982"/>
      <c r="F34" s="982"/>
      <c r="G34" s="627"/>
      <c r="H34" s="17"/>
    </row>
    <row r="35" spans="1:8" ht="15.75" customHeight="1">
      <c r="B35" s="33">
        <f>D17</f>
        <v>0</v>
      </c>
      <c r="C35" s="982" t="s">
        <v>302</v>
      </c>
      <c r="D35" s="982"/>
      <c r="E35" s="982"/>
      <c r="F35" s="982"/>
      <c r="G35" s="17"/>
      <c r="H35" s="627"/>
    </row>
    <row r="36" spans="1:8">
      <c r="B36" s="34">
        <f>D42</f>
        <v>5614.24</v>
      </c>
      <c r="C36" s="982" t="s">
        <v>303</v>
      </c>
      <c r="D36" s="982"/>
      <c r="E36" s="982"/>
      <c r="F36" s="982"/>
      <c r="G36" s="17"/>
      <c r="H36" s="17"/>
    </row>
    <row r="37" spans="1:8" ht="21" customHeight="1">
      <c r="A37" s="35"/>
      <c r="B37" s="36">
        <f>203951.13</f>
        <v>203951.13</v>
      </c>
      <c r="C37" s="983" t="s">
        <v>304</v>
      </c>
      <c r="D37" s="983"/>
      <c r="E37" s="983"/>
      <c r="F37" s="983"/>
      <c r="G37" s="17"/>
      <c r="H37" s="627"/>
    </row>
    <row r="38" spans="1:8">
      <c r="A38" s="35"/>
      <c r="B38" s="36"/>
      <c r="C38" s="984" t="s">
        <v>305</v>
      </c>
      <c r="D38" s="984"/>
      <c r="E38" s="984"/>
      <c r="F38" s="984"/>
      <c r="G38" s="17"/>
      <c r="H38" s="17"/>
    </row>
    <row r="39" spans="1:8">
      <c r="B39" s="34">
        <f>D19</f>
        <v>22018.76</v>
      </c>
      <c r="C39" s="984" t="s">
        <v>306</v>
      </c>
      <c r="D39" s="984"/>
      <c r="E39" s="984"/>
      <c r="F39" s="984"/>
      <c r="G39" s="17"/>
      <c r="H39" s="627"/>
    </row>
    <row r="40" spans="1:8">
      <c r="B40" s="37">
        <f>SUM(B37:B39)</f>
        <v>225969.89</v>
      </c>
      <c r="C40" s="985" t="s">
        <v>307</v>
      </c>
      <c r="D40" s="985"/>
      <c r="E40" s="985"/>
      <c r="F40" s="985"/>
      <c r="G40" s="17"/>
      <c r="H40" s="17"/>
    </row>
    <row r="41" spans="1:8">
      <c r="B41" s="17"/>
      <c r="C41" s="17"/>
      <c r="D41" s="17"/>
      <c r="E41" s="17"/>
      <c r="F41" s="17"/>
      <c r="G41" s="17"/>
      <c r="H41" s="17"/>
    </row>
    <row r="42" spans="1:8" ht="31.5">
      <c r="B42" s="38" t="s">
        <v>308</v>
      </c>
      <c r="C42" s="164" t="s">
        <v>309</v>
      </c>
      <c r="D42" s="39">
        <f>SUM(D43:D65)</f>
        <v>5614.24</v>
      </c>
      <c r="E42" s="17"/>
      <c r="F42" s="975" t="s">
        <v>310</v>
      </c>
      <c r="G42" s="975"/>
      <c r="H42" s="975"/>
    </row>
    <row r="43" spans="1:8">
      <c r="B43" s="40">
        <v>273</v>
      </c>
      <c r="C43" s="41" t="s">
        <v>696</v>
      </c>
      <c r="D43" s="42">
        <v>120.26</v>
      </c>
      <c r="E43" s="17"/>
      <c r="F43" s="43" t="s">
        <v>311</v>
      </c>
      <c r="G43" s="44" t="s">
        <v>312</v>
      </c>
      <c r="H43" s="44" t="s">
        <v>179</v>
      </c>
    </row>
    <row r="44" spans="1:8">
      <c r="B44" s="40">
        <v>277</v>
      </c>
      <c r="C44" s="41" t="s">
        <v>696</v>
      </c>
      <c r="D44" s="42">
        <v>775.66</v>
      </c>
      <c r="E44" s="17"/>
      <c r="F44" s="194" t="s">
        <v>883</v>
      </c>
      <c r="G44" s="45"/>
      <c r="H44" s="45">
        <v>16.2</v>
      </c>
    </row>
    <row r="45" spans="1:8">
      <c r="B45" s="40">
        <v>995</v>
      </c>
      <c r="C45" s="41" t="s">
        <v>695</v>
      </c>
      <c r="D45" s="741">
        <v>1054.68</v>
      </c>
      <c r="E45" s="17"/>
      <c r="F45" s="195" t="s">
        <v>884</v>
      </c>
      <c r="G45" s="45">
        <v>9395.3799999999992</v>
      </c>
      <c r="H45" s="45"/>
    </row>
    <row r="46" spans="1:8">
      <c r="B46" s="40">
        <v>4</v>
      </c>
      <c r="C46" s="41" t="s">
        <v>827</v>
      </c>
      <c r="D46" s="741">
        <v>760</v>
      </c>
      <c r="E46" s="17"/>
      <c r="F46" s="195" t="s">
        <v>834</v>
      </c>
      <c r="G46" s="45">
        <v>340.09</v>
      </c>
      <c r="H46" s="45"/>
    </row>
    <row r="47" spans="1:8">
      <c r="B47" s="40">
        <v>988</v>
      </c>
      <c r="C47" s="41" t="s">
        <v>1013</v>
      </c>
      <c r="D47" s="741">
        <v>2894.32</v>
      </c>
      <c r="E47" s="17"/>
      <c r="F47" s="195"/>
      <c r="G47" s="42"/>
      <c r="H47" s="45"/>
    </row>
    <row r="48" spans="1:8">
      <c r="B48" s="14">
        <v>9366</v>
      </c>
      <c r="C48" s="41" t="s">
        <v>1014</v>
      </c>
      <c r="D48" s="741">
        <v>9.32</v>
      </c>
      <c r="E48" s="17"/>
      <c r="F48" s="195"/>
      <c r="G48" s="45"/>
      <c r="H48" s="45"/>
    </row>
    <row r="49" spans="2:8">
      <c r="B49" s="40"/>
      <c r="C49" s="41"/>
      <c r="D49" s="741"/>
      <c r="E49" s="17"/>
      <c r="F49" s="195"/>
      <c r="G49" s="45"/>
      <c r="H49" s="45"/>
    </row>
    <row r="50" spans="2:8">
      <c r="B50" s="40"/>
      <c r="C50" s="41"/>
      <c r="D50" s="741"/>
      <c r="E50" s="17"/>
      <c r="F50" s="195"/>
      <c r="G50" s="45"/>
      <c r="H50" s="45"/>
    </row>
    <row r="51" spans="2:8">
      <c r="B51" s="175"/>
      <c r="C51" s="176"/>
      <c r="D51" s="177">
        <v>0</v>
      </c>
      <c r="E51" s="17"/>
      <c r="F51" s="274"/>
      <c r="G51" s="45"/>
      <c r="H51" s="45"/>
    </row>
    <row r="52" spans="2:8">
      <c r="B52" s="175"/>
      <c r="C52" s="176"/>
      <c r="D52" s="177">
        <v>0</v>
      </c>
      <c r="E52" s="17"/>
      <c r="F52" s="274"/>
      <c r="G52" s="45"/>
      <c r="H52" s="45"/>
    </row>
    <row r="53" spans="2:8">
      <c r="B53" s="175"/>
      <c r="C53" s="176"/>
      <c r="D53" s="177">
        <v>0</v>
      </c>
      <c r="E53" s="17"/>
      <c r="F53" s="274"/>
      <c r="G53" s="45"/>
      <c r="H53" s="45"/>
    </row>
    <row r="54" spans="2:8">
      <c r="B54" s="175"/>
      <c r="C54" s="176"/>
      <c r="D54" s="177">
        <v>0</v>
      </c>
      <c r="E54" s="17"/>
      <c r="F54" s="274"/>
      <c r="G54" s="45"/>
      <c r="H54" s="45"/>
    </row>
    <row r="55" spans="2:8">
      <c r="B55" s="175"/>
      <c r="C55" s="176"/>
      <c r="D55" s="177">
        <v>0</v>
      </c>
      <c r="E55" s="17"/>
      <c r="F55" s="274"/>
      <c r="G55" s="45"/>
      <c r="H55" s="45"/>
    </row>
    <row r="56" spans="2:8">
      <c r="B56" s="175"/>
      <c r="C56" s="176"/>
      <c r="D56" s="177">
        <v>0</v>
      </c>
      <c r="E56" s="17"/>
      <c r="F56" s="274"/>
      <c r="G56" s="45"/>
      <c r="H56" s="45"/>
    </row>
    <row r="57" spans="2:8">
      <c r="B57" s="175"/>
      <c r="C57" s="176"/>
      <c r="D57" s="177">
        <v>0</v>
      </c>
      <c r="E57" s="17"/>
      <c r="F57" s="274"/>
      <c r="G57" s="45"/>
      <c r="H57" s="45"/>
    </row>
    <row r="58" spans="2:8">
      <c r="B58" s="175"/>
      <c r="C58" s="176"/>
      <c r="D58" s="177">
        <v>0</v>
      </c>
      <c r="E58" s="17"/>
      <c r="F58" s="274"/>
      <c r="G58" s="45"/>
      <c r="H58" s="45"/>
    </row>
    <row r="59" spans="2:8">
      <c r="B59" s="40"/>
      <c r="C59" s="41"/>
      <c r="D59" s="42">
        <v>0</v>
      </c>
      <c r="E59" s="17"/>
      <c r="F59" s="195"/>
      <c r="G59" s="45"/>
      <c r="H59" s="45"/>
    </row>
    <row r="60" spans="2:8">
      <c r="B60" s="40"/>
      <c r="C60" s="41"/>
      <c r="D60" s="42">
        <v>0</v>
      </c>
      <c r="E60" s="17"/>
      <c r="F60" s="195"/>
      <c r="G60" s="45"/>
      <c r="H60" s="45"/>
    </row>
    <row r="61" spans="2:8">
      <c r="B61" s="314"/>
      <c r="C61" s="315"/>
      <c r="D61" s="316"/>
      <c r="E61" s="17"/>
      <c r="F61" s="47"/>
      <c r="G61" s="45"/>
      <c r="H61" s="45"/>
    </row>
    <row r="62" spans="2:8">
      <c r="B62" s="314"/>
      <c r="C62" s="315"/>
      <c r="D62" s="316"/>
      <c r="E62" s="17"/>
      <c r="F62" s="47"/>
      <c r="G62" s="45"/>
      <c r="H62" s="45"/>
    </row>
    <row r="63" spans="2:8">
      <c r="B63" s="314"/>
      <c r="C63" s="315"/>
      <c r="D63" s="316"/>
      <c r="E63" s="17"/>
      <c r="F63" s="47"/>
      <c r="G63" s="45"/>
      <c r="H63" s="45"/>
    </row>
    <row r="64" spans="2:8">
      <c r="B64" s="314"/>
      <c r="C64" s="315"/>
      <c r="D64" s="316"/>
      <c r="E64" s="17"/>
      <c r="F64" s="47"/>
      <c r="G64" s="45"/>
      <c r="H64" s="45"/>
    </row>
    <row r="65" spans="2:9">
      <c r="B65" s="314"/>
      <c r="C65" s="315"/>
      <c r="D65" s="316"/>
      <c r="E65" s="17"/>
      <c r="F65" s="47"/>
      <c r="G65" s="45"/>
      <c r="H65" s="45"/>
    </row>
    <row r="66" spans="2:9">
      <c r="B66" s="17"/>
      <c r="C66" s="17"/>
      <c r="D66" s="17"/>
      <c r="E66" s="17"/>
      <c r="F66" s="48" t="s">
        <v>105</v>
      </c>
      <c r="G66" s="49">
        <f>SUM(G44:G65)</f>
        <v>9735.4699999999993</v>
      </c>
      <c r="H66" s="49">
        <f>SUM(H44:H65)</f>
        <v>16.2</v>
      </c>
    </row>
    <row r="67" spans="2:9">
      <c r="D67" s="17"/>
      <c r="E67" s="17"/>
      <c r="F67" s="191"/>
      <c r="G67" s="191"/>
      <c r="H67" s="191"/>
    </row>
    <row r="68" spans="2:9" ht="33.950000000000003" customHeight="1">
      <c r="B68" s="38" t="s">
        <v>308</v>
      </c>
      <c r="C68" s="164" t="s">
        <v>313</v>
      </c>
      <c r="D68" s="39">
        <f>SUM(D69:D84)</f>
        <v>2173.6800000000003</v>
      </c>
      <c r="F68" s="976" t="s">
        <v>314</v>
      </c>
      <c r="G68" s="977"/>
      <c r="H68" s="977"/>
      <c r="I68" s="182"/>
    </row>
    <row r="69" spans="2:9">
      <c r="B69" s="40">
        <v>8792</v>
      </c>
      <c r="C69" s="41" t="s">
        <v>885</v>
      </c>
      <c r="D69" s="42">
        <v>87.06</v>
      </c>
      <c r="F69" s="50" t="s">
        <v>315</v>
      </c>
      <c r="G69" s="51">
        <f>G23+G24</f>
        <v>14246.6304</v>
      </c>
      <c r="H69" s="52" t="s">
        <v>316</v>
      </c>
      <c r="I69" s="183"/>
    </row>
    <row r="70" spans="2:9">
      <c r="B70" s="40">
        <v>8566</v>
      </c>
      <c r="C70" s="41" t="s">
        <v>886</v>
      </c>
      <c r="D70" s="42">
        <v>1305.96</v>
      </c>
      <c r="F70" s="50" t="s">
        <v>317</v>
      </c>
      <c r="G70" s="51">
        <f>C23+C24</f>
        <v>0</v>
      </c>
      <c r="H70" s="52" t="s">
        <v>318</v>
      </c>
      <c r="I70" s="183"/>
    </row>
    <row r="71" spans="2:9">
      <c r="B71" s="40">
        <v>8919</v>
      </c>
      <c r="C71" s="41" t="s">
        <v>887</v>
      </c>
      <c r="D71" s="42">
        <v>120.41</v>
      </c>
      <c r="F71" s="18"/>
      <c r="G71" s="53"/>
      <c r="H71" s="54"/>
      <c r="I71" s="18"/>
    </row>
    <row r="72" spans="2:9" ht="15.75" customHeight="1">
      <c r="B72" s="40">
        <v>8921</v>
      </c>
      <c r="C72" s="41" t="s">
        <v>888</v>
      </c>
      <c r="D72" s="42">
        <v>213.03</v>
      </c>
      <c r="F72" s="978" t="s">
        <v>319</v>
      </c>
      <c r="G72" s="978"/>
      <c r="H72" s="55"/>
      <c r="I72" s="18"/>
    </row>
    <row r="73" spans="2:9">
      <c r="B73" s="40">
        <v>831</v>
      </c>
      <c r="C73" s="14" t="s">
        <v>1015</v>
      </c>
      <c r="D73" s="15">
        <v>447.22</v>
      </c>
      <c r="F73" s="56" t="s">
        <v>320</v>
      </c>
      <c r="G73" s="22">
        <f>G74-G80</f>
        <v>22240.76</v>
      </c>
      <c r="H73" s="17"/>
      <c r="I73" s="18"/>
    </row>
    <row r="74" spans="2:9">
      <c r="B74" s="40"/>
      <c r="C74" s="41"/>
      <c r="D74" s="42"/>
      <c r="F74" s="57" t="s">
        <v>321</v>
      </c>
      <c r="G74" s="58">
        <f>SUM(G75:G79)</f>
        <v>24684.89</v>
      </c>
      <c r="H74" s="17"/>
      <c r="I74" s="18"/>
    </row>
    <row r="75" spans="2:9">
      <c r="B75" s="40"/>
      <c r="C75" s="41"/>
      <c r="D75" s="42"/>
      <c r="F75" s="184" t="s">
        <v>322</v>
      </c>
      <c r="G75" s="29">
        <v>4868.7</v>
      </c>
      <c r="I75" s="59"/>
    </row>
    <row r="76" spans="2:9">
      <c r="B76" s="40"/>
      <c r="C76" s="41"/>
      <c r="D76" s="42">
        <v>0</v>
      </c>
      <c r="F76" s="184" t="s">
        <v>323</v>
      </c>
      <c r="G76" s="29">
        <v>0</v>
      </c>
      <c r="I76" s="59"/>
    </row>
    <row r="77" spans="2:9">
      <c r="B77" s="40"/>
      <c r="C77" s="41"/>
      <c r="D77" s="42">
        <v>0</v>
      </c>
      <c r="F77" s="184" t="s">
        <v>324</v>
      </c>
      <c r="G77" s="29">
        <v>895.92</v>
      </c>
      <c r="I77" s="59"/>
    </row>
    <row r="78" spans="2:9">
      <c r="B78" s="40"/>
      <c r="C78" s="41"/>
      <c r="D78" s="42">
        <v>0</v>
      </c>
      <c r="F78" s="184" t="s">
        <v>325</v>
      </c>
      <c r="G78" s="29">
        <v>0</v>
      </c>
      <c r="I78" s="59"/>
    </row>
    <row r="79" spans="2:9">
      <c r="B79" s="40"/>
      <c r="C79" s="41"/>
      <c r="D79" s="42">
        <v>0</v>
      </c>
      <c r="F79" s="185" t="s">
        <v>326</v>
      </c>
      <c r="G79" s="29">
        <v>18920.27</v>
      </c>
      <c r="I79" s="59"/>
    </row>
    <row r="80" spans="2:9">
      <c r="B80" s="40"/>
      <c r="C80" s="41"/>
      <c r="D80" s="42">
        <v>0</v>
      </c>
      <c r="F80" s="57" t="s">
        <v>327</v>
      </c>
      <c r="G80" s="58">
        <f>SUM(G81:G83)</f>
        <v>2444.13</v>
      </c>
      <c r="H80" s="17"/>
      <c r="I80" s="17"/>
    </row>
    <row r="81" spans="2:9">
      <c r="B81" s="40"/>
      <c r="C81" s="41"/>
      <c r="D81" s="42">
        <v>0</v>
      </c>
      <c r="F81" s="184" t="s">
        <v>328</v>
      </c>
      <c r="G81" s="29">
        <v>2379.13</v>
      </c>
      <c r="H81" s="165"/>
      <c r="I81" s="165"/>
    </row>
    <row r="82" spans="2:9">
      <c r="B82" s="40"/>
      <c r="C82" s="41"/>
      <c r="D82" s="42">
        <v>0</v>
      </c>
      <c r="F82" s="185" t="s">
        <v>329</v>
      </c>
      <c r="G82" s="29"/>
      <c r="H82" s="165" t="s">
        <v>403</v>
      </c>
      <c r="I82" s="165"/>
    </row>
    <row r="83" spans="2:9">
      <c r="B83" s="41"/>
      <c r="C83" s="46"/>
      <c r="D83" s="42">
        <v>0</v>
      </c>
      <c r="F83" s="184" t="s">
        <v>330</v>
      </c>
      <c r="G83" s="29">
        <v>65</v>
      </c>
      <c r="H83" s="974"/>
      <c r="I83" s="974"/>
    </row>
    <row r="84" spans="2:9">
      <c r="B84" s="40"/>
      <c r="C84" s="41"/>
      <c r="D84" s="42">
        <v>0</v>
      </c>
    </row>
  </sheetData>
  <customSheetViews>
    <customSheetView guid="{4D67ECEB-8567-46A4-915F-4BBFDD1E02FC}" scale="85" topLeftCell="A59">
      <selection activeCell="C69" sqref="C69"/>
      <colBreaks count="1" manualBreakCount="1">
        <brk id="9" max="1048575" man="1"/>
      </colBreaks>
      <pageMargins left="0.51181102362204722" right="0.51181102362204722" top="0.78740157480314965" bottom="0.78740157480314965" header="0.31496062992125984" footer="0.31496062992125984"/>
      <pageSetup paperSize="9" scale="35" orientation="landscape" r:id="rId1"/>
    </customSheetView>
  </customSheetViews>
  <mergeCells count="26">
    <mergeCell ref="F42:H42"/>
    <mergeCell ref="F68:H68"/>
    <mergeCell ref="F72:G72"/>
    <mergeCell ref="H83:I83"/>
    <mergeCell ref="I15:I17"/>
    <mergeCell ref="C36:F36"/>
    <mergeCell ref="C37:F37"/>
    <mergeCell ref="C38:F38"/>
    <mergeCell ref="C39:F39"/>
    <mergeCell ref="C40:F40"/>
    <mergeCell ref="D25:E25"/>
    <mergeCell ref="D26:E26"/>
    <mergeCell ref="B32:H32"/>
    <mergeCell ref="C34:F34"/>
    <mergeCell ref="C35:F35"/>
    <mergeCell ref="B14:D14"/>
    <mergeCell ref="B15:C15"/>
    <mergeCell ref="B17:C17"/>
    <mergeCell ref="B19:C19"/>
    <mergeCell ref="B20:C20"/>
    <mergeCell ref="B7:H7"/>
    <mergeCell ref="B8:H8"/>
    <mergeCell ref="B9:H9"/>
    <mergeCell ref="B12:H12"/>
    <mergeCell ref="B13:D13"/>
    <mergeCell ref="E13:G13"/>
  </mergeCells>
  <pageMargins left="0.51181102362204722" right="0.51181102362204722" top="0.78740157480314965" bottom="0.78740157480314965" header="0.31496062992125984" footer="0.31496062992125984"/>
  <pageSetup paperSize="9" scale="35" orientation="landscape" horizontalDpi="300" verticalDpi="300" r:id="rId2"/>
  <colBreaks count="1" manualBreakCount="1">
    <brk id="9" max="1048575" man="1"/>
  </colBreaks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A1:P2"/>
  <sheetViews>
    <sheetView workbookViewId="0">
      <selection activeCell="A2" sqref="A2"/>
    </sheetView>
  </sheetViews>
  <sheetFormatPr defaultRowHeight="15"/>
  <cols>
    <col min="1" max="1" width="15.140625" bestFit="1" customWidth="1"/>
    <col min="2" max="2" width="19.7109375" bestFit="1" customWidth="1"/>
    <col min="3" max="3" width="19.5703125" bestFit="1" customWidth="1"/>
    <col min="4" max="4" width="31.140625" bestFit="1" customWidth="1"/>
    <col min="5" max="5" width="15.5703125" customWidth="1"/>
    <col min="6" max="6" width="10.7109375" bestFit="1" customWidth="1"/>
    <col min="7" max="7" width="12" customWidth="1"/>
    <col min="8" max="8" width="15.140625" customWidth="1"/>
    <col min="9" max="9" width="14.5703125" bestFit="1" customWidth="1"/>
    <col min="10" max="10" width="9" bestFit="1" customWidth="1"/>
  </cols>
  <sheetData>
    <row r="1" spans="1:16" ht="30.75" customHeight="1">
      <c r="A1" s="417" t="s">
        <v>171</v>
      </c>
      <c r="B1" s="417" t="s">
        <v>172</v>
      </c>
      <c r="C1" s="418" t="s">
        <v>173</v>
      </c>
      <c r="D1" s="418" t="s">
        <v>174</v>
      </c>
      <c r="E1" s="418" t="s">
        <v>175</v>
      </c>
      <c r="F1" s="418" t="s">
        <v>176</v>
      </c>
      <c r="G1" s="418" t="s">
        <v>177</v>
      </c>
      <c r="H1" s="419" t="s">
        <v>394</v>
      </c>
      <c r="I1" s="419" t="s">
        <v>395</v>
      </c>
      <c r="J1" s="420" t="s">
        <v>396</v>
      </c>
      <c r="K1" s="420" t="s">
        <v>397</v>
      </c>
      <c r="L1" s="420" t="s">
        <v>398</v>
      </c>
      <c r="M1" s="420" t="s">
        <v>399</v>
      </c>
      <c r="N1" s="420" t="s">
        <v>400</v>
      </c>
      <c r="O1" s="420" t="s">
        <v>401</v>
      </c>
      <c r="P1" s="420" t="s">
        <v>402</v>
      </c>
    </row>
    <row r="2" spans="1:16" ht="15.75">
      <c r="A2" s="302" t="s">
        <v>518</v>
      </c>
      <c r="B2" s="162" t="s">
        <v>545</v>
      </c>
      <c r="C2" s="262"/>
      <c r="D2" s="301"/>
      <c r="E2" s="304">
        <v>1</v>
      </c>
      <c r="F2" s="305">
        <v>225124</v>
      </c>
      <c r="G2" s="306"/>
      <c r="H2" s="309">
        <v>1</v>
      </c>
      <c r="I2" s="310">
        <v>4</v>
      </c>
      <c r="J2" s="398">
        <v>0</v>
      </c>
      <c r="K2" s="369">
        <v>0</v>
      </c>
      <c r="L2" s="369">
        <v>0</v>
      </c>
      <c r="M2" s="369">
        <v>0</v>
      </c>
      <c r="N2" s="369">
        <v>0</v>
      </c>
      <c r="O2" s="369">
        <v>0</v>
      </c>
      <c r="P2" s="369">
        <f>SUM(J2:N2)-O2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5"/>
  <sheetData/>
  <customSheetViews>
    <customSheetView guid="{4D67ECEB-8567-46A4-915F-4BBFDD1E02FC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2:K25"/>
  <sheetViews>
    <sheetView topLeftCell="A4" zoomScale="89" zoomScaleNormal="89" workbookViewId="0">
      <selection activeCell="E19" sqref="E19"/>
    </sheetView>
  </sheetViews>
  <sheetFormatPr defaultColWidth="9.140625" defaultRowHeight="15"/>
  <cols>
    <col min="1" max="1" width="50.5703125" style="60" customWidth="1"/>
    <col min="2" max="2" width="14.28515625" style="60" customWidth="1"/>
    <col min="3" max="3" width="8.5703125" style="60" customWidth="1"/>
    <col min="4" max="4" width="7.7109375" style="60" customWidth="1"/>
    <col min="5" max="5" width="9.140625" style="60"/>
    <col min="6" max="6" width="9.28515625" style="60" customWidth="1"/>
    <col min="7" max="7" width="6.140625" style="60" customWidth="1"/>
    <col min="8" max="10" width="9.140625" style="60"/>
    <col min="11" max="11" width="12" style="60" customWidth="1"/>
    <col min="12" max="16384" width="9.140625" style="60"/>
  </cols>
  <sheetData>
    <row r="2" spans="1:11" ht="21">
      <c r="A2" s="991"/>
      <c r="B2" s="991"/>
      <c r="C2" s="63"/>
      <c r="D2" s="63"/>
      <c r="E2" s="63"/>
      <c r="F2" s="63"/>
      <c r="G2" s="63"/>
      <c r="H2" s="63"/>
      <c r="I2" s="63"/>
      <c r="J2" s="63"/>
      <c r="K2" s="63"/>
    </row>
    <row r="3" spans="1:11" ht="21">
      <c r="A3" s="61"/>
      <c r="B3" s="61"/>
      <c r="C3" s="63"/>
      <c r="D3" s="63"/>
      <c r="E3" s="63"/>
      <c r="F3" s="63"/>
      <c r="G3" s="63"/>
      <c r="H3" s="63"/>
      <c r="I3" s="63"/>
      <c r="J3" s="63"/>
      <c r="K3" s="63"/>
    </row>
    <row r="4" spans="1:11" ht="21">
      <c r="A4" s="61"/>
      <c r="B4" s="61"/>
      <c r="C4" s="63"/>
      <c r="D4" s="63"/>
      <c r="E4" s="63"/>
      <c r="F4" s="63"/>
      <c r="G4" s="63"/>
      <c r="H4" s="63"/>
      <c r="I4" s="63"/>
      <c r="J4" s="63"/>
      <c r="K4" s="63"/>
    </row>
    <row r="5" spans="1:11" ht="21">
      <c r="A5" s="61"/>
      <c r="B5" s="61"/>
      <c r="C5" s="63"/>
      <c r="D5" s="63"/>
      <c r="E5" s="63"/>
      <c r="F5" s="63"/>
      <c r="G5" s="63"/>
      <c r="H5" s="63"/>
      <c r="I5" s="63"/>
      <c r="J5" s="63"/>
      <c r="K5" s="63"/>
    </row>
    <row r="6" spans="1:11" ht="21" customHeight="1">
      <c r="A6" s="966" t="s">
        <v>0</v>
      </c>
      <c r="B6" s="966"/>
      <c r="C6" s="966"/>
      <c r="D6" s="966"/>
      <c r="E6" s="966"/>
      <c r="F6" s="966"/>
      <c r="G6" s="966"/>
      <c r="H6" s="966"/>
      <c r="I6" s="966"/>
      <c r="J6" s="966"/>
      <c r="K6" s="966"/>
    </row>
    <row r="7" spans="1:11" ht="21" customHeight="1">
      <c r="A7" s="966" t="s">
        <v>1</v>
      </c>
      <c r="B7" s="966"/>
      <c r="C7" s="966"/>
      <c r="D7" s="966"/>
      <c r="E7" s="966"/>
      <c r="F7" s="966"/>
      <c r="G7" s="966"/>
      <c r="H7" s="966"/>
      <c r="I7" s="966"/>
      <c r="J7" s="966"/>
      <c r="K7" s="966"/>
    </row>
    <row r="8" spans="1:11" ht="21" customHeight="1">
      <c r="A8" s="966" t="s">
        <v>4</v>
      </c>
      <c r="B8" s="966"/>
      <c r="C8" s="966"/>
      <c r="D8" s="966"/>
      <c r="E8" s="966"/>
      <c r="F8" s="966"/>
      <c r="G8" s="966"/>
      <c r="H8" s="966"/>
      <c r="I8" s="966"/>
      <c r="J8" s="966"/>
      <c r="K8" s="966"/>
    </row>
    <row r="9" spans="1:11" ht="21">
      <c r="A9" s="62"/>
      <c r="B9" s="62"/>
      <c r="C9" s="63"/>
      <c r="D9" s="63"/>
      <c r="E9" s="63"/>
      <c r="F9" s="63"/>
      <c r="G9" s="63"/>
      <c r="H9" s="63"/>
    </row>
    <row r="10" spans="1:11" ht="21" customHeight="1">
      <c r="A10" s="995" t="s">
        <v>231</v>
      </c>
      <c r="B10" s="996"/>
      <c r="C10" s="996"/>
      <c r="D10" s="996"/>
      <c r="E10" s="996"/>
      <c r="F10" s="996"/>
      <c r="G10" s="996"/>
      <c r="H10" s="997"/>
      <c r="I10" s="992" t="s">
        <v>700</v>
      </c>
      <c r="J10" s="993"/>
      <c r="K10" s="994"/>
    </row>
    <row r="11" spans="1:11" ht="21" customHeight="1">
      <c r="A11" s="373" t="s">
        <v>6</v>
      </c>
      <c r="B11" s="987" t="s">
        <v>232</v>
      </c>
      <c r="C11" s="987"/>
      <c r="D11" s="987"/>
      <c r="E11" s="987"/>
      <c r="F11" s="987"/>
      <c r="G11" s="987"/>
      <c r="H11" s="987"/>
      <c r="I11" s="988" t="s">
        <v>233</v>
      </c>
      <c r="J11" s="988"/>
      <c r="K11" s="988"/>
    </row>
    <row r="12" spans="1:11" ht="42.75" customHeight="1">
      <c r="A12" s="372" t="s">
        <v>512</v>
      </c>
      <c r="B12" s="989"/>
      <c r="C12" s="989"/>
      <c r="D12" s="989"/>
      <c r="E12" s="989"/>
      <c r="F12" s="989"/>
      <c r="G12" s="989"/>
      <c r="H12" s="989"/>
      <c r="I12" s="990" t="s">
        <v>864</v>
      </c>
      <c r="J12" s="990"/>
      <c r="K12" s="990"/>
    </row>
    <row r="13" spans="1:11" ht="21">
      <c r="A13" s="77"/>
      <c r="B13" s="63"/>
      <c r="C13" s="63"/>
      <c r="D13" s="63"/>
      <c r="E13" s="63"/>
      <c r="F13" s="63"/>
      <c r="G13" s="63"/>
      <c r="H13" s="95"/>
      <c r="I13" s="95"/>
      <c r="J13" s="95"/>
      <c r="K13" s="63"/>
    </row>
    <row r="14" spans="1:11" ht="15.75">
      <c r="A14" s="1001" t="s">
        <v>234</v>
      </c>
      <c r="B14" s="1002"/>
      <c r="C14" s="1003" t="s">
        <v>235</v>
      </c>
      <c r="D14" s="1003"/>
      <c r="E14" s="1003"/>
      <c r="F14" s="1003"/>
      <c r="G14" s="1003"/>
      <c r="H14" s="1003"/>
      <c r="I14" s="1003"/>
      <c r="J14" s="1003"/>
      <c r="K14" s="1003"/>
    </row>
    <row r="15" spans="1:11" ht="34.5" customHeight="1">
      <c r="A15" s="795" t="s">
        <v>512</v>
      </c>
      <c r="B15" s="796"/>
      <c r="C15" s="1004" t="s">
        <v>865</v>
      </c>
      <c r="D15" s="1005"/>
      <c r="E15" s="1005"/>
      <c r="F15" s="1005"/>
      <c r="G15" s="1005"/>
      <c r="H15" s="1005"/>
      <c r="I15" s="1005"/>
      <c r="J15" s="1005"/>
      <c r="K15" s="1006"/>
    </row>
    <row r="16" spans="1:11" ht="21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21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21">
      <c r="A18" s="79"/>
      <c r="B18" s="1000"/>
      <c r="C18" s="1000"/>
      <c r="D18" s="80"/>
      <c r="E18" s="1000"/>
      <c r="F18" s="1000"/>
      <c r="G18" s="79"/>
      <c r="H18" s="79"/>
      <c r="I18" s="78"/>
      <c r="J18" s="63"/>
      <c r="K18" s="63"/>
    </row>
    <row r="19" spans="1:11" ht="21">
      <c r="A19" s="81" t="s">
        <v>236</v>
      </c>
      <c r="B19" s="82" t="s">
        <v>237</v>
      </c>
      <c r="C19" s="83">
        <v>2</v>
      </c>
      <c r="D19" s="84" t="s">
        <v>238</v>
      </c>
      <c r="E19" s="83">
        <v>3</v>
      </c>
      <c r="F19" s="85" t="s">
        <v>239</v>
      </c>
      <c r="G19" s="84" t="s">
        <v>240</v>
      </c>
      <c r="H19" s="84">
        <v>2</v>
      </c>
      <c r="I19" s="63"/>
      <c r="J19" s="63"/>
      <c r="K19" s="63"/>
    </row>
    <row r="20" spans="1:11" ht="21">
      <c r="A20" s="81" t="s">
        <v>241</v>
      </c>
      <c r="B20" s="998">
        <v>77</v>
      </c>
      <c r="C20" s="998"/>
      <c r="D20" s="86"/>
      <c r="E20" s="87" t="s">
        <v>242</v>
      </c>
      <c r="F20" s="88"/>
      <c r="G20" s="999">
        <v>100</v>
      </c>
      <c r="H20" s="999"/>
      <c r="I20" s="63"/>
      <c r="J20" s="63"/>
      <c r="K20" s="63"/>
    </row>
    <row r="21" spans="1:11" ht="21">
      <c r="A21" s="86"/>
      <c r="B21" s="1000"/>
      <c r="C21" s="1000"/>
      <c r="D21" s="86"/>
      <c r="E21" s="86"/>
      <c r="F21" s="86"/>
      <c r="G21" s="86"/>
      <c r="H21" s="86"/>
      <c r="I21" s="63"/>
      <c r="J21" s="63"/>
      <c r="K21" s="63"/>
    </row>
    <row r="22" spans="1:11" ht="21">
      <c r="A22" s="81" t="s">
        <v>243</v>
      </c>
      <c r="B22" s="89">
        <f>(C19+E19)/H19/B20*G20</f>
        <v>3.2467532467532463</v>
      </c>
      <c r="C22" s="90"/>
      <c r="D22" s="90"/>
      <c r="E22" s="86"/>
      <c r="F22" s="86"/>
      <c r="G22" s="86"/>
      <c r="H22" s="86"/>
      <c r="I22" s="63"/>
      <c r="J22" s="63"/>
      <c r="K22" s="63"/>
    </row>
    <row r="23" spans="1:11" ht="21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</row>
    <row r="24" spans="1:11" ht="21">
      <c r="A24" s="91"/>
      <c r="B24" s="92"/>
      <c r="C24" s="63"/>
      <c r="D24" s="63"/>
      <c r="E24" s="63"/>
      <c r="F24" s="63"/>
      <c r="G24" s="63"/>
      <c r="H24" s="63"/>
      <c r="I24" s="63"/>
      <c r="J24" s="63"/>
      <c r="K24" s="63"/>
    </row>
    <row r="25" spans="1:11" ht="21">
      <c r="A25" s="91"/>
      <c r="B25" s="93"/>
      <c r="C25" s="94"/>
      <c r="D25" s="63"/>
      <c r="E25" s="63"/>
      <c r="F25" s="63"/>
      <c r="G25" s="63"/>
      <c r="H25" s="63"/>
      <c r="I25" s="63"/>
      <c r="J25" s="63"/>
      <c r="K25" s="63"/>
    </row>
  </sheetData>
  <sheetProtection password="B090" sheet="1" objects="1" scenarios="1"/>
  <customSheetViews>
    <customSheetView guid="{4D67ECEB-8567-46A4-915F-4BBFDD1E02FC}" scale="89">
      <selection activeCell="C15" sqref="C15:K15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75" orientation="landscape" r:id="rId1"/>
    </customSheetView>
  </customSheetViews>
  <mergeCells count="19">
    <mergeCell ref="B20:C20"/>
    <mergeCell ref="G20:H20"/>
    <mergeCell ref="B21:C21"/>
    <mergeCell ref="A14:B14"/>
    <mergeCell ref="C14:K14"/>
    <mergeCell ref="A15:B15"/>
    <mergeCell ref="C15:K15"/>
    <mergeCell ref="B18:C18"/>
    <mergeCell ref="E18:F18"/>
    <mergeCell ref="B11:H11"/>
    <mergeCell ref="I11:K11"/>
    <mergeCell ref="B12:H12"/>
    <mergeCell ref="I12:K12"/>
    <mergeCell ref="A2:B2"/>
    <mergeCell ref="I10:K10"/>
    <mergeCell ref="A6:K6"/>
    <mergeCell ref="A7:K7"/>
    <mergeCell ref="A8:K8"/>
    <mergeCell ref="A10:H1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L66"/>
  <sheetViews>
    <sheetView showGridLines="0" topLeftCell="A31" zoomScale="70" zoomScaleNormal="70" zoomScaleSheetLayoutView="80" zoomScalePageLayoutView="75" workbookViewId="0">
      <selection activeCell="F11" sqref="F11"/>
    </sheetView>
  </sheetViews>
  <sheetFormatPr defaultColWidth="9" defaultRowHeight="15"/>
  <cols>
    <col min="1" max="1" width="2.42578125" style="444" customWidth="1"/>
    <col min="2" max="2" width="4.140625" style="444" customWidth="1"/>
    <col min="3" max="3" width="14.28515625" style="444" customWidth="1"/>
    <col min="4" max="4" width="22.85546875" style="444" customWidth="1"/>
    <col min="5" max="5" width="21.28515625" style="444" customWidth="1"/>
    <col min="6" max="6" width="23.28515625" style="444" customWidth="1"/>
    <col min="7" max="7" width="52.7109375" style="444" customWidth="1"/>
    <col min="8" max="8" width="76.140625" style="444" customWidth="1"/>
    <col min="9" max="10" width="15.5703125" style="444" customWidth="1"/>
    <col min="11" max="11" width="16.5703125" style="444" customWidth="1"/>
    <col min="12" max="12" width="10" style="444" bestFit="1" customWidth="1"/>
    <col min="13" max="16384" width="9" style="444"/>
  </cols>
  <sheetData>
    <row r="1" spans="2:12" ht="17.25" thickBot="1">
      <c r="B1" s="440"/>
      <c r="C1" s="441"/>
      <c r="D1" s="442"/>
      <c r="E1" s="442"/>
      <c r="F1" s="442"/>
      <c r="G1" s="442"/>
      <c r="H1" s="442"/>
      <c r="I1" s="440"/>
      <c r="J1" s="443"/>
      <c r="K1" s="440"/>
    </row>
    <row r="2" spans="2:12" ht="31.5" customHeight="1" thickBot="1">
      <c r="B2" s="1008"/>
      <c r="C2" s="1008"/>
      <c r="D2" s="1008"/>
      <c r="E2" s="1009" t="s">
        <v>660</v>
      </c>
      <c r="F2" s="1009"/>
      <c r="G2" s="1009"/>
      <c r="H2" s="1009"/>
      <c r="I2" s="1010"/>
      <c r="J2" s="1010"/>
      <c r="K2" s="1010"/>
      <c r="L2" s="440"/>
    </row>
    <row r="3" spans="2:12" ht="31.5" customHeight="1" thickBot="1">
      <c r="B3" s="1008"/>
      <c r="C3" s="1008"/>
      <c r="D3" s="1008"/>
      <c r="E3" s="1011" t="s">
        <v>661</v>
      </c>
      <c r="F3" s="1011"/>
      <c r="G3" s="1011"/>
      <c r="H3" s="1011"/>
      <c r="I3" s="1010"/>
      <c r="J3" s="1010"/>
      <c r="K3" s="1010"/>
      <c r="L3" s="440"/>
    </row>
    <row r="4" spans="2:12" ht="31.5" customHeight="1" thickBot="1">
      <c r="B4" s="1008"/>
      <c r="C4" s="1008"/>
      <c r="D4" s="1008"/>
      <c r="E4" s="1011"/>
      <c r="F4" s="1011"/>
      <c r="G4" s="1011"/>
      <c r="H4" s="1011"/>
      <c r="I4" s="1010"/>
      <c r="J4" s="1010"/>
      <c r="K4" s="1010"/>
      <c r="L4" s="440"/>
    </row>
    <row r="5" spans="2:12" ht="31.5" customHeight="1" thickBot="1">
      <c r="B5" s="1008"/>
      <c r="C5" s="1008"/>
      <c r="D5" s="1008"/>
      <c r="E5" s="1012" t="s">
        <v>864</v>
      </c>
      <c r="F5" s="1012"/>
      <c r="G5" s="1012"/>
      <c r="H5" s="1012"/>
      <c r="I5" s="1010"/>
      <c r="J5" s="1010"/>
      <c r="K5" s="1010"/>
      <c r="L5" s="440"/>
    </row>
    <row r="6" spans="2:12" s="447" customFormat="1">
      <c r="B6" s="445"/>
      <c r="C6" s="446"/>
      <c r="D6" s="446"/>
      <c r="E6" s="446"/>
      <c r="F6" s="446"/>
      <c r="G6" s="446"/>
      <c r="H6" s="446"/>
      <c r="I6" s="1007" t="s">
        <v>662</v>
      </c>
      <c r="J6" s="1007"/>
      <c r="K6" s="499">
        <v>1424.3</v>
      </c>
    </row>
    <row r="7" spans="2:12" s="452" customFormat="1" ht="32.25" customHeight="1">
      <c r="B7" s="448"/>
      <c r="C7" s="449" t="s">
        <v>123</v>
      </c>
      <c r="D7" s="450" t="s">
        <v>122</v>
      </c>
      <c r="E7" s="450" t="s">
        <v>663</v>
      </c>
      <c r="F7" s="450" t="s">
        <v>664</v>
      </c>
      <c r="G7" s="449" t="s">
        <v>665</v>
      </c>
      <c r="H7" s="449" t="s">
        <v>666</v>
      </c>
      <c r="I7" s="449" t="s">
        <v>667</v>
      </c>
      <c r="J7" s="449" t="s">
        <v>668</v>
      </c>
      <c r="K7" s="451" t="s">
        <v>669</v>
      </c>
    </row>
    <row r="8" spans="2:12" s="452" customFormat="1" ht="15.75">
      <c r="B8" s="448" t="s">
        <v>670</v>
      </c>
      <c r="C8" s="453"/>
      <c r="D8" s="449"/>
      <c r="E8" s="449"/>
      <c r="F8" s="454"/>
      <c r="G8" s="454" t="s">
        <v>671</v>
      </c>
      <c r="H8" s="454"/>
      <c r="I8" s="455"/>
      <c r="J8" s="456"/>
      <c r="K8" s="457">
        <f>$K$6+I8-J8</f>
        <v>1424.3</v>
      </c>
    </row>
    <row r="9" spans="2:12" ht="15.75">
      <c r="B9" s="458">
        <v>1</v>
      </c>
      <c r="C9" s="713">
        <v>45483</v>
      </c>
      <c r="D9" s="460" t="s">
        <v>655</v>
      </c>
      <c r="E9" s="461" t="s">
        <v>880</v>
      </c>
      <c r="F9" s="459">
        <v>45483</v>
      </c>
      <c r="G9" s="460" t="s">
        <v>836</v>
      </c>
      <c r="H9" s="460" t="s">
        <v>830</v>
      </c>
      <c r="I9" s="462">
        <v>238.09</v>
      </c>
      <c r="J9" s="463"/>
      <c r="K9" s="464">
        <f>K8+I9-J9</f>
        <v>1662.3899999999999</v>
      </c>
    </row>
    <row r="10" spans="2:12" ht="15.75">
      <c r="B10" s="458">
        <v>2</v>
      </c>
      <c r="C10" s="459">
        <v>45476</v>
      </c>
      <c r="D10" s="460"/>
      <c r="E10" s="461" t="s">
        <v>877</v>
      </c>
      <c r="F10" s="459">
        <v>45476</v>
      </c>
      <c r="G10" s="460" t="s">
        <v>878</v>
      </c>
      <c r="H10" s="460" t="s">
        <v>879</v>
      </c>
      <c r="I10" s="462"/>
      <c r="J10" s="463">
        <v>95.6</v>
      </c>
      <c r="K10" s="464">
        <f>K9+I10-J10</f>
        <v>1566.79</v>
      </c>
    </row>
    <row r="11" spans="2:12" ht="15.75">
      <c r="B11" s="458">
        <v>3</v>
      </c>
      <c r="C11" s="459"/>
      <c r="D11" s="460"/>
      <c r="E11" s="461"/>
      <c r="F11" s="459"/>
      <c r="G11" s="460"/>
      <c r="H11" s="465"/>
      <c r="I11" s="462">
        <v>0</v>
      </c>
      <c r="J11" s="466">
        <v>0</v>
      </c>
      <c r="K11" s="464">
        <f>K10+I11-J11</f>
        <v>1566.79</v>
      </c>
    </row>
    <row r="12" spans="2:12" ht="15.75">
      <c r="B12" s="458">
        <v>4</v>
      </c>
      <c r="C12" s="459"/>
      <c r="D12" s="460"/>
      <c r="E12" s="467"/>
      <c r="F12" s="459"/>
      <c r="G12" s="460"/>
      <c r="H12" s="465"/>
      <c r="I12" s="462">
        <v>0</v>
      </c>
      <c r="J12" s="466">
        <v>0</v>
      </c>
      <c r="K12" s="464">
        <f t="shared" ref="K12:K40" si="0">K11+I12-J12</f>
        <v>1566.79</v>
      </c>
      <c r="L12" s="468"/>
    </row>
    <row r="13" spans="2:12" ht="15.75">
      <c r="B13" s="458">
        <v>5</v>
      </c>
      <c r="C13" s="459"/>
      <c r="D13" s="460"/>
      <c r="E13" s="461"/>
      <c r="F13" s="459"/>
      <c r="G13" s="460"/>
      <c r="H13" s="465"/>
      <c r="I13" s="462"/>
      <c r="J13" s="466">
        <v>0</v>
      </c>
      <c r="K13" s="464">
        <f t="shared" si="0"/>
        <v>1566.79</v>
      </c>
    </row>
    <row r="14" spans="2:12" ht="15.75">
      <c r="B14" s="458">
        <v>6</v>
      </c>
      <c r="C14" s="459"/>
      <c r="D14" s="460"/>
      <c r="E14" s="461"/>
      <c r="F14" s="459"/>
      <c r="G14" s="460"/>
      <c r="H14" s="465"/>
      <c r="I14" s="469"/>
      <c r="J14" s="463">
        <v>0</v>
      </c>
      <c r="K14" s="464">
        <f t="shared" si="0"/>
        <v>1566.79</v>
      </c>
    </row>
    <row r="15" spans="2:12" ht="15.75">
      <c r="B15" s="458">
        <v>7</v>
      </c>
      <c r="C15" s="459"/>
      <c r="D15" s="460"/>
      <c r="E15" s="461"/>
      <c r="F15" s="470"/>
      <c r="G15" s="460"/>
      <c r="H15" s="460"/>
      <c r="I15" s="462"/>
      <c r="J15" s="471"/>
      <c r="K15" s="464">
        <f t="shared" si="0"/>
        <v>1566.79</v>
      </c>
    </row>
    <row r="16" spans="2:12" ht="15.75">
      <c r="B16" s="458">
        <v>8</v>
      </c>
      <c r="C16" s="470"/>
      <c r="D16" s="460"/>
      <c r="E16" s="472"/>
      <c r="F16" s="470"/>
      <c r="G16" s="460"/>
      <c r="H16" s="465"/>
      <c r="I16" s="462"/>
      <c r="J16" s="463"/>
      <c r="K16" s="464">
        <f t="shared" si="0"/>
        <v>1566.79</v>
      </c>
    </row>
    <row r="17" spans="2:11" ht="15.75">
      <c r="B17" s="458">
        <v>9</v>
      </c>
      <c r="C17" s="470"/>
      <c r="D17" s="460"/>
      <c r="E17" s="461"/>
      <c r="F17" s="470"/>
      <c r="G17" s="460"/>
      <c r="H17" s="460"/>
      <c r="I17" s="462"/>
      <c r="J17" s="462"/>
      <c r="K17" s="464">
        <f t="shared" si="0"/>
        <v>1566.79</v>
      </c>
    </row>
    <row r="18" spans="2:11" ht="15.75">
      <c r="B18" s="458">
        <v>10</v>
      </c>
      <c r="C18" s="470"/>
      <c r="D18" s="460"/>
      <c r="E18" s="461"/>
      <c r="F18" s="459"/>
      <c r="G18" s="460"/>
      <c r="H18" s="460"/>
      <c r="I18" s="462"/>
      <c r="J18" s="462"/>
      <c r="K18" s="464">
        <f t="shared" si="0"/>
        <v>1566.79</v>
      </c>
    </row>
    <row r="19" spans="2:11" ht="15.75">
      <c r="B19" s="458">
        <v>11</v>
      </c>
      <c r="C19" s="459"/>
      <c r="D19" s="460"/>
      <c r="E19" s="461"/>
      <c r="F19" s="459"/>
      <c r="G19" s="460"/>
      <c r="H19" s="460"/>
      <c r="I19" s="462"/>
      <c r="J19" s="462"/>
      <c r="K19" s="464">
        <f t="shared" si="0"/>
        <v>1566.79</v>
      </c>
    </row>
    <row r="20" spans="2:11" ht="15.75">
      <c r="B20" s="458">
        <v>12</v>
      </c>
      <c r="C20" s="459"/>
      <c r="D20" s="460"/>
      <c r="E20" s="461"/>
      <c r="F20" s="459"/>
      <c r="G20" s="460"/>
      <c r="H20" s="460"/>
      <c r="I20" s="462"/>
      <c r="J20" s="462"/>
      <c r="K20" s="464">
        <f t="shared" si="0"/>
        <v>1566.79</v>
      </c>
    </row>
    <row r="21" spans="2:11" ht="15.75">
      <c r="B21" s="458">
        <v>13</v>
      </c>
      <c r="C21" s="459"/>
      <c r="D21" s="460"/>
      <c r="E21" s="461"/>
      <c r="F21" s="459"/>
      <c r="G21" s="460"/>
      <c r="H21" s="460"/>
      <c r="I21" s="462"/>
      <c r="J21" s="462"/>
      <c r="K21" s="464">
        <f t="shared" si="0"/>
        <v>1566.79</v>
      </c>
    </row>
    <row r="22" spans="2:11" ht="15.75">
      <c r="B22" s="458">
        <v>14</v>
      </c>
      <c r="C22" s="459"/>
      <c r="D22" s="460"/>
      <c r="E22" s="461"/>
      <c r="F22" s="470"/>
      <c r="G22" s="460"/>
      <c r="H22" s="460"/>
      <c r="I22" s="462"/>
      <c r="J22" s="462"/>
      <c r="K22" s="464">
        <f t="shared" si="0"/>
        <v>1566.79</v>
      </c>
    </row>
    <row r="23" spans="2:11" ht="15.75">
      <c r="B23" s="458">
        <v>15</v>
      </c>
      <c r="C23" s="470"/>
      <c r="D23" s="460"/>
      <c r="E23" s="460"/>
      <c r="F23" s="470"/>
      <c r="G23" s="460"/>
      <c r="H23" s="460"/>
      <c r="I23" s="462"/>
      <c r="J23" s="462"/>
      <c r="K23" s="464">
        <f t="shared" si="0"/>
        <v>1566.79</v>
      </c>
    </row>
    <row r="24" spans="2:11" ht="15.75">
      <c r="B24" s="458">
        <v>16</v>
      </c>
      <c r="C24" s="470"/>
      <c r="D24" s="460"/>
      <c r="E24" s="461"/>
      <c r="F24" s="459"/>
      <c r="G24" s="460"/>
      <c r="H24" s="460"/>
      <c r="I24" s="462"/>
      <c r="J24" s="462"/>
      <c r="K24" s="464">
        <f t="shared" si="0"/>
        <v>1566.79</v>
      </c>
    </row>
    <row r="25" spans="2:11" ht="15.75">
      <c r="B25" s="458">
        <v>17</v>
      </c>
      <c r="C25" s="473"/>
      <c r="D25" s="465"/>
      <c r="E25" s="474"/>
      <c r="F25" s="473"/>
      <c r="G25" s="465"/>
      <c r="H25" s="465"/>
      <c r="I25" s="475"/>
      <c r="J25" s="476"/>
      <c r="K25" s="464">
        <f t="shared" si="0"/>
        <v>1566.79</v>
      </c>
    </row>
    <row r="26" spans="2:11" ht="15.75">
      <c r="B26" s="458">
        <v>18</v>
      </c>
      <c r="C26" s="473"/>
      <c r="D26" s="465"/>
      <c r="E26" s="474"/>
      <c r="F26" s="473"/>
      <c r="G26" s="465"/>
      <c r="H26" s="465"/>
      <c r="I26" s="475"/>
      <c r="J26" s="476"/>
      <c r="K26" s="464">
        <f t="shared" si="0"/>
        <v>1566.79</v>
      </c>
    </row>
    <row r="27" spans="2:11" ht="15.75">
      <c r="B27" s="458">
        <v>19</v>
      </c>
      <c r="C27" s="473"/>
      <c r="D27" s="465"/>
      <c r="E27" s="474"/>
      <c r="F27" s="473"/>
      <c r="G27" s="465"/>
      <c r="H27" s="465"/>
      <c r="I27" s="475"/>
      <c r="J27" s="476"/>
      <c r="K27" s="464">
        <f t="shared" si="0"/>
        <v>1566.79</v>
      </c>
    </row>
    <row r="28" spans="2:11" ht="15.75">
      <c r="B28" s="458">
        <v>20</v>
      </c>
      <c r="C28" s="473"/>
      <c r="D28" s="465"/>
      <c r="E28" s="474"/>
      <c r="F28" s="473"/>
      <c r="G28" s="465"/>
      <c r="H28" s="465"/>
      <c r="I28" s="475"/>
      <c r="J28" s="476"/>
      <c r="K28" s="464">
        <f t="shared" si="0"/>
        <v>1566.79</v>
      </c>
    </row>
    <row r="29" spans="2:11" ht="15.75">
      <c r="B29" s="458">
        <v>21</v>
      </c>
      <c r="C29" s="473"/>
      <c r="D29" s="465"/>
      <c r="E29" s="474"/>
      <c r="F29" s="473"/>
      <c r="G29" s="465"/>
      <c r="H29" s="465"/>
      <c r="I29" s="475"/>
      <c r="J29" s="476"/>
      <c r="K29" s="464">
        <f t="shared" si="0"/>
        <v>1566.79</v>
      </c>
    </row>
    <row r="30" spans="2:11" ht="15.75">
      <c r="B30" s="458">
        <v>22</v>
      </c>
      <c r="C30" s="473"/>
      <c r="D30" s="465"/>
      <c r="E30" s="474"/>
      <c r="F30" s="473"/>
      <c r="G30" s="465"/>
      <c r="H30" s="465"/>
      <c r="I30" s="477"/>
      <c r="J30" s="476"/>
      <c r="K30" s="464">
        <f t="shared" si="0"/>
        <v>1566.79</v>
      </c>
    </row>
    <row r="31" spans="2:11" ht="15.75">
      <c r="B31" s="458">
        <v>23</v>
      </c>
      <c r="C31" s="473"/>
      <c r="D31" s="465"/>
      <c r="E31" s="474"/>
      <c r="F31" s="473"/>
      <c r="G31" s="465"/>
      <c r="H31" s="465"/>
      <c r="I31" s="475"/>
      <c r="J31" s="476"/>
      <c r="K31" s="464">
        <f t="shared" si="0"/>
        <v>1566.79</v>
      </c>
    </row>
    <row r="32" spans="2:11" ht="15.75">
      <c r="B32" s="458">
        <v>24</v>
      </c>
      <c r="C32" s="473"/>
      <c r="D32" s="465"/>
      <c r="E32" s="474"/>
      <c r="F32" s="473"/>
      <c r="G32" s="465"/>
      <c r="H32" s="465"/>
      <c r="I32" s="475"/>
      <c r="J32" s="476"/>
      <c r="K32" s="464">
        <f t="shared" si="0"/>
        <v>1566.79</v>
      </c>
    </row>
    <row r="33" spans="2:11" ht="15.75">
      <c r="B33" s="458">
        <v>25</v>
      </c>
      <c r="C33" s="473"/>
      <c r="D33" s="465"/>
      <c r="E33" s="474"/>
      <c r="F33" s="473"/>
      <c r="G33" s="465"/>
      <c r="H33" s="465"/>
      <c r="I33" s="475"/>
      <c r="J33" s="476"/>
      <c r="K33" s="464">
        <f t="shared" si="0"/>
        <v>1566.79</v>
      </c>
    </row>
    <row r="34" spans="2:11" ht="15.75">
      <c r="B34" s="458">
        <v>26</v>
      </c>
      <c r="C34" s="473"/>
      <c r="D34" s="465"/>
      <c r="E34" s="474"/>
      <c r="F34" s="473"/>
      <c r="G34" s="465"/>
      <c r="H34" s="465"/>
      <c r="I34" s="475"/>
      <c r="J34" s="476"/>
      <c r="K34" s="464">
        <f t="shared" si="0"/>
        <v>1566.79</v>
      </c>
    </row>
    <row r="35" spans="2:11" ht="15.75">
      <c r="B35" s="458">
        <v>27</v>
      </c>
      <c r="C35" s="473"/>
      <c r="D35" s="465"/>
      <c r="E35" s="474"/>
      <c r="F35" s="473"/>
      <c r="G35" s="465"/>
      <c r="H35" s="465"/>
      <c r="I35" s="475"/>
      <c r="J35" s="476"/>
      <c r="K35" s="464">
        <f t="shared" si="0"/>
        <v>1566.79</v>
      </c>
    </row>
    <row r="36" spans="2:11" ht="15.75">
      <c r="B36" s="458">
        <v>28</v>
      </c>
      <c r="C36" s="473"/>
      <c r="D36" s="465"/>
      <c r="E36" s="474"/>
      <c r="F36" s="473"/>
      <c r="G36" s="465"/>
      <c r="H36" s="465"/>
      <c r="I36" s="475"/>
      <c r="J36" s="476"/>
      <c r="K36" s="464">
        <f t="shared" si="0"/>
        <v>1566.79</v>
      </c>
    </row>
    <row r="37" spans="2:11" ht="15.75">
      <c r="B37" s="458">
        <v>29</v>
      </c>
      <c r="C37" s="473"/>
      <c r="D37" s="465"/>
      <c r="E37" s="474"/>
      <c r="F37" s="473"/>
      <c r="G37" s="465"/>
      <c r="H37" s="465"/>
      <c r="I37" s="475"/>
      <c r="J37" s="476"/>
      <c r="K37" s="464">
        <f t="shared" si="0"/>
        <v>1566.79</v>
      </c>
    </row>
    <row r="38" spans="2:11" ht="15.75">
      <c r="B38" s="458">
        <v>30</v>
      </c>
      <c r="C38" s="473"/>
      <c r="D38" s="465"/>
      <c r="E38" s="474"/>
      <c r="F38" s="473"/>
      <c r="G38" s="465"/>
      <c r="H38" s="465"/>
      <c r="I38" s="475"/>
      <c r="J38" s="476"/>
      <c r="K38" s="464">
        <f t="shared" si="0"/>
        <v>1566.79</v>
      </c>
    </row>
    <row r="39" spans="2:11" ht="15.75">
      <c r="B39" s="458">
        <v>31</v>
      </c>
      <c r="C39" s="473"/>
      <c r="D39" s="465"/>
      <c r="E39" s="474"/>
      <c r="F39" s="473"/>
      <c r="G39" s="465"/>
      <c r="H39" s="465"/>
      <c r="I39" s="475"/>
      <c r="J39" s="476"/>
      <c r="K39" s="464">
        <f t="shared" si="0"/>
        <v>1566.79</v>
      </c>
    </row>
    <row r="40" spans="2:11" ht="16.5" thickBot="1">
      <c r="B40" s="458">
        <v>32</v>
      </c>
      <c r="C40" s="478"/>
      <c r="D40" s="500"/>
      <c r="E40" s="478"/>
      <c r="F40" s="478"/>
      <c r="G40" s="478"/>
      <c r="H40" s="478"/>
      <c r="I40" s="479"/>
      <c r="J40" s="480"/>
      <c r="K40" s="464">
        <f t="shared" si="0"/>
        <v>1566.79</v>
      </c>
    </row>
    <row r="41" spans="2:11" ht="18">
      <c r="H41" s="481" t="s">
        <v>672</v>
      </c>
      <c r="I41" s="482">
        <f>SUM(I8:I40)</f>
        <v>238.09</v>
      </c>
      <c r="J41" s="483">
        <f>SUM(J8:J40)</f>
        <v>95.6</v>
      </c>
    </row>
    <row r="42" spans="2:11" ht="18">
      <c r="H42" s="484" t="s">
        <v>673</v>
      </c>
      <c r="I42" s="485">
        <f>K6</f>
        <v>1424.3</v>
      </c>
      <c r="J42" s="486"/>
    </row>
    <row r="43" spans="2:11" ht="18">
      <c r="H43" s="484" t="s">
        <v>669</v>
      </c>
      <c r="I43" s="487"/>
      <c r="J43" s="488">
        <f>K40</f>
        <v>1566.79</v>
      </c>
    </row>
    <row r="44" spans="2:11" ht="18.75" thickBot="1">
      <c r="H44" s="489" t="s">
        <v>674</v>
      </c>
      <c r="I44" s="490">
        <f>I41+I42</f>
        <v>1662.3899999999999</v>
      </c>
      <c r="J44" s="491">
        <f>J41+J43</f>
        <v>1662.3899999999999</v>
      </c>
    </row>
    <row r="45" spans="2:11">
      <c r="K45" s="468"/>
    </row>
    <row r="46" spans="2:11">
      <c r="J46" s="492"/>
    </row>
    <row r="47" spans="2:11" ht="15" customHeight="1"/>
    <row r="48" spans="2:11" ht="15" customHeight="1">
      <c r="C48" s="493"/>
      <c r="D48" s="493"/>
      <c r="E48" s="493"/>
      <c r="F48" s="493"/>
      <c r="G48" s="493"/>
      <c r="H48" s="493"/>
      <c r="I48" s="493"/>
      <c r="J48" s="493"/>
      <c r="K48" s="493"/>
    </row>
    <row r="49" spans="3:11">
      <c r="C49" s="493"/>
      <c r="D49" s="493"/>
      <c r="E49" s="493"/>
      <c r="F49" s="493"/>
      <c r="G49" s="493"/>
      <c r="H49" s="493"/>
      <c r="I49" s="493"/>
      <c r="J49" s="493"/>
      <c r="K49" s="493"/>
    </row>
    <row r="50" spans="3:11">
      <c r="C50" s="493"/>
      <c r="D50" s="493" t="s">
        <v>675</v>
      </c>
      <c r="E50" s="493"/>
      <c r="F50" s="493"/>
      <c r="G50" s="493" t="s">
        <v>675</v>
      </c>
      <c r="H50" s="493"/>
      <c r="I50" s="493"/>
      <c r="J50" s="493"/>
      <c r="K50" s="493"/>
    </row>
    <row r="51" spans="3:11">
      <c r="C51" s="493"/>
      <c r="D51" s="493"/>
      <c r="E51" s="493"/>
      <c r="F51" s="493"/>
      <c r="G51" s="493"/>
      <c r="H51" s="493"/>
      <c r="I51" s="493"/>
      <c r="J51" s="493"/>
      <c r="K51" s="493"/>
    </row>
    <row r="52" spans="3:11" ht="18">
      <c r="C52" s="493"/>
      <c r="D52" s="493"/>
      <c r="E52" s="493"/>
      <c r="F52" s="493"/>
      <c r="G52" s="493"/>
      <c r="H52" s="494" t="s">
        <v>676</v>
      </c>
      <c r="I52" s="493"/>
      <c r="J52" s="493"/>
      <c r="K52" s="493"/>
    </row>
    <row r="53" spans="3:11" ht="18">
      <c r="C53" s="493"/>
      <c r="D53" s="495"/>
      <c r="E53" s="495"/>
      <c r="F53" s="493"/>
      <c r="G53" s="495"/>
      <c r="H53" s="496" t="s">
        <v>677</v>
      </c>
      <c r="I53" s="497">
        <f>1000-J43</f>
        <v>-566.79</v>
      </c>
      <c r="J53" s="493"/>
      <c r="K53" s="493"/>
    </row>
    <row r="54" spans="3:11">
      <c r="C54" s="493"/>
      <c r="D54" s="493" t="s">
        <v>678</v>
      </c>
      <c r="E54" s="493"/>
      <c r="F54" s="493"/>
      <c r="G54" s="493" t="s">
        <v>678</v>
      </c>
      <c r="H54" s="493"/>
      <c r="I54" s="493"/>
      <c r="J54" s="493"/>
      <c r="K54" s="493"/>
    </row>
    <row r="55" spans="3:11">
      <c r="C55" s="493"/>
      <c r="D55" s="493" t="s">
        <v>679</v>
      </c>
      <c r="E55" s="493"/>
      <c r="F55" s="493"/>
      <c r="G55" s="493" t="s">
        <v>680</v>
      </c>
      <c r="H55" s="493"/>
      <c r="I55" s="493" t="s">
        <v>681</v>
      </c>
      <c r="J55" s="493"/>
      <c r="K55" s="493"/>
    </row>
    <row r="56" spans="3:11">
      <c r="C56" s="493"/>
      <c r="D56" s="493"/>
      <c r="E56" s="493"/>
      <c r="F56" s="493"/>
      <c r="G56" s="493"/>
      <c r="H56" s="493"/>
      <c r="I56" s="493"/>
      <c r="J56" s="493"/>
      <c r="K56" s="493"/>
    </row>
    <row r="57" spans="3:11">
      <c r="C57" s="493"/>
      <c r="D57" s="493"/>
      <c r="E57" s="493"/>
      <c r="F57" s="493"/>
      <c r="G57" s="493"/>
      <c r="H57" s="493"/>
      <c r="I57" s="493"/>
      <c r="J57" s="493"/>
      <c r="K57" s="493"/>
    </row>
    <row r="58" spans="3:11">
      <c r="C58" s="493" t="s">
        <v>682</v>
      </c>
      <c r="D58" s="493"/>
      <c r="E58" s="493"/>
      <c r="F58" s="493"/>
      <c r="G58" s="493"/>
      <c r="H58" s="493"/>
    </row>
    <row r="59" spans="3:11">
      <c r="C59" s="493" t="s">
        <v>683</v>
      </c>
      <c r="D59" s="493"/>
      <c r="E59" s="493"/>
      <c r="F59" s="493"/>
      <c r="G59" s="493"/>
      <c r="H59" s="493"/>
      <c r="I59" s="495"/>
      <c r="J59" s="495"/>
      <c r="K59" s="495"/>
    </row>
    <row r="60" spans="3:11">
      <c r="C60" s="498"/>
      <c r="D60" s="493"/>
      <c r="E60" s="493"/>
      <c r="F60" s="493"/>
      <c r="G60" s="493"/>
      <c r="H60" s="493"/>
      <c r="I60" s="493" t="s">
        <v>311</v>
      </c>
      <c r="J60" s="493"/>
      <c r="K60" s="493"/>
    </row>
    <row r="61" spans="3:11">
      <c r="C61" s="493"/>
      <c r="D61" s="493"/>
      <c r="E61" s="493"/>
      <c r="F61" s="493"/>
      <c r="G61" s="493"/>
      <c r="H61" s="493"/>
      <c r="I61" s="493" t="s">
        <v>684</v>
      </c>
      <c r="J61" s="493"/>
      <c r="K61" s="493"/>
    </row>
    <row r="62" spans="3:11">
      <c r="C62" s="493"/>
      <c r="D62" s="493"/>
      <c r="E62" s="493"/>
      <c r="F62" s="493"/>
      <c r="G62" s="493"/>
      <c r="H62" s="493"/>
      <c r="I62" s="493"/>
      <c r="J62" s="493"/>
      <c r="K62" s="493"/>
    </row>
    <row r="63" spans="3:11">
      <c r="C63" s="493"/>
      <c r="D63" s="493"/>
      <c r="E63" s="493"/>
      <c r="F63" s="493"/>
      <c r="G63" s="493"/>
      <c r="H63" s="493"/>
      <c r="I63" s="493"/>
      <c r="J63" s="493"/>
      <c r="K63" s="493"/>
    </row>
    <row r="64" spans="3:11">
      <c r="C64" s="493"/>
      <c r="D64" s="493"/>
      <c r="E64" s="493"/>
      <c r="F64" s="493"/>
      <c r="G64" s="493"/>
      <c r="H64" s="493"/>
      <c r="I64" s="493"/>
      <c r="J64" s="493"/>
      <c r="K64" s="493"/>
    </row>
    <row r="65" spans="3:11">
      <c r="C65" s="493"/>
      <c r="D65" s="493"/>
      <c r="E65" s="493"/>
      <c r="F65" s="493"/>
      <c r="G65" s="493"/>
      <c r="H65" s="493"/>
      <c r="I65" s="493"/>
      <c r="J65" s="493"/>
      <c r="K65" s="493"/>
    </row>
    <row r="66" spans="3:11">
      <c r="C66" s="493"/>
      <c r="D66" s="493"/>
      <c r="E66" s="493"/>
      <c r="F66" s="493"/>
      <c r="G66" s="493"/>
      <c r="H66" s="493"/>
      <c r="I66" s="493"/>
      <c r="J66" s="493"/>
      <c r="K66" s="493"/>
    </row>
  </sheetData>
  <sheetProtection sheet="1" objects="1" scenarios="1" selectLockedCells="1"/>
  <mergeCells count="6">
    <mergeCell ref="I6:J6"/>
    <mergeCell ref="B2:D5"/>
    <mergeCell ref="E2:H2"/>
    <mergeCell ref="I2:K5"/>
    <mergeCell ref="E3:H4"/>
    <mergeCell ref="E5:H5"/>
  </mergeCells>
  <pageMargins left="0.51180555555555596" right="0.51180555555555596" top="0.78749999999999998" bottom="0.78749999999999998" header="0.511811023622047" footer="0.511811023622047"/>
  <pageSetup paperSize="9" scale="45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357"/>
  <sheetViews>
    <sheetView topLeftCell="A335" workbookViewId="0">
      <selection activeCell="B122" sqref="B122:B125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3.28515625" style="1" bestFit="1" customWidth="1"/>
    <col min="7" max="16384" width="9.140625" style="1"/>
  </cols>
  <sheetData>
    <row r="3" spans="1:5" ht="15.75" customHeight="1">
      <c r="A3" s="1013" t="s">
        <v>0</v>
      </c>
      <c r="B3" s="1013"/>
      <c r="C3" s="1013"/>
      <c r="D3" s="1013"/>
      <c r="E3" s="1013"/>
    </row>
    <row r="4" spans="1:5" ht="15.75" customHeight="1">
      <c r="A4" s="1013" t="s">
        <v>1</v>
      </c>
      <c r="B4" s="1013"/>
      <c r="C4" s="1013"/>
      <c r="D4" s="1013"/>
      <c r="E4" s="1013"/>
    </row>
    <row r="5" spans="1:5" ht="15.75" customHeight="1">
      <c r="A5" s="1013" t="s">
        <v>4</v>
      </c>
      <c r="B5" s="1013"/>
      <c r="C5" s="1013"/>
      <c r="D5" s="1013"/>
      <c r="E5" s="1013"/>
    </row>
    <row r="8" spans="1:5" ht="50.25" customHeight="1">
      <c r="A8" s="1018" t="s">
        <v>866</v>
      </c>
      <c r="B8" s="1019"/>
      <c r="C8" s="1019"/>
      <c r="D8" s="1019"/>
      <c r="E8" s="1019"/>
    </row>
    <row r="10" spans="1:5" ht="46.5" customHeight="1">
      <c r="A10" s="1020" t="s">
        <v>514</v>
      </c>
      <c r="B10" s="1021"/>
      <c r="C10" s="1021"/>
      <c r="D10" s="1021"/>
      <c r="E10" s="1021"/>
    </row>
    <row r="13" spans="1:5">
      <c r="B13" s="1014" t="s">
        <v>131</v>
      </c>
      <c r="C13" s="1014"/>
      <c r="D13" s="113">
        <v>87.48</v>
      </c>
    </row>
    <row r="14" spans="1:5">
      <c r="B14" s="114" t="s">
        <v>123</v>
      </c>
      <c r="C14" s="114" t="s">
        <v>132</v>
      </c>
      <c r="D14" s="339" t="s">
        <v>656</v>
      </c>
    </row>
    <row r="15" spans="1:5">
      <c r="B15" s="161">
        <v>45474</v>
      </c>
      <c r="C15" s="401">
        <v>0</v>
      </c>
      <c r="D15" s="335">
        <v>29670.23</v>
      </c>
    </row>
    <row r="16" spans="1:5">
      <c r="B16" s="161">
        <v>45474</v>
      </c>
      <c r="C16" s="609">
        <v>0</v>
      </c>
      <c r="D16" s="335">
        <v>19059.82</v>
      </c>
    </row>
    <row r="17" spans="2:4">
      <c r="B17" s="161">
        <v>45474</v>
      </c>
      <c r="C17" s="335">
        <v>0</v>
      </c>
      <c r="D17" s="401">
        <v>2517.79</v>
      </c>
    </row>
    <row r="18" spans="2:4">
      <c r="B18" s="161">
        <v>45474</v>
      </c>
      <c r="C18" s="507">
        <v>0</v>
      </c>
      <c r="D18" s="335">
        <v>251576.25</v>
      </c>
    </row>
    <row r="19" spans="2:4">
      <c r="B19" s="161">
        <v>45474</v>
      </c>
      <c r="C19" s="401">
        <v>29670.23</v>
      </c>
      <c r="D19" s="335">
        <v>0</v>
      </c>
    </row>
    <row r="20" spans="2:4">
      <c r="B20" s="161">
        <v>45474</v>
      </c>
      <c r="C20" s="401">
        <v>19059.82</v>
      </c>
      <c r="D20" s="335">
        <v>0</v>
      </c>
    </row>
    <row r="21" spans="2:4">
      <c r="B21" s="161">
        <v>45474</v>
      </c>
      <c r="C21" s="401">
        <v>2517.79</v>
      </c>
      <c r="D21" s="335">
        <v>0</v>
      </c>
    </row>
    <row r="22" spans="2:4">
      <c r="B22" s="161">
        <v>45474</v>
      </c>
      <c r="C22" s="401">
        <v>251576.25</v>
      </c>
      <c r="D22" s="335">
        <v>0</v>
      </c>
    </row>
    <row r="23" spans="2:4">
      <c r="B23" s="161">
        <v>45476</v>
      </c>
      <c r="C23" s="335">
        <v>0</v>
      </c>
      <c r="D23" s="401">
        <v>303568.3</v>
      </c>
    </row>
    <row r="24" spans="2:4">
      <c r="B24" s="161">
        <v>45476</v>
      </c>
      <c r="C24" s="335">
        <v>0</v>
      </c>
      <c r="D24" s="401">
        <v>30000</v>
      </c>
    </row>
    <row r="25" spans="2:4">
      <c r="B25" s="161">
        <v>45476</v>
      </c>
      <c r="C25" s="401">
        <v>16283.83</v>
      </c>
      <c r="D25" s="335">
        <v>0</v>
      </c>
    </row>
    <row r="26" spans="2:4">
      <c r="B26" s="161">
        <v>45476</v>
      </c>
      <c r="C26" s="401">
        <v>303568.3</v>
      </c>
      <c r="D26" s="335">
        <v>0</v>
      </c>
    </row>
    <row r="27" spans="2:4">
      <c r="B27" s="161">
        <v>45476</v>
      </c>
      <c r="C27" s="401">
        <v>42.84</v>
      </c>
      <c r="D27" s="335">
        <v>0</v>
      </c>
    </row>
    <row r="28" spans="2:4">
      <c r="B28" s="161">
        <v>45476</v>
      </c>
      <c r="C28" s="401">
        <v>10337.67</v>
      </c>
      <c r="D28" s="335">
        <v>0</v>
      </c>
    </row>
    <row r="29" spans="2:4">
      <c r="B29" s="161">
        <v>45478</v>
      </c>
      <c r="C29" s="401">
        <v>0</v>
      </c>
      <c r="D29" s="335">
        <v>306599.71999999997</v>
      </c>
    </row>
    <row r="30" spans="2:4">
      <c r="B30" s="161">
        <v>45478</v>
      </c>
      <c r="C30" s="401">
        <v>0</v>
      </c>
      <c r="D30" s="335">
        <v>1597</v>
      </c>
    </row>
    <row r="31" spans="2:4">
      <c r="B31" s="161">
        <v>45478</v>
      </c>
      <c r="C31" s="401">
        <v>152000</v>
      </c>
      <c r="D31" s="335">
        <v>0</v>
      </c>
    </row>
    <row r="32" spans="2:4">
      <c r="B32" s="161">
        <v>45478</v>
      </c>
      <c r="C32" s="401">
        <v>146240.09</v>
      </c>
      <c r="D32" s="335">
        <v>0</v>
      </c>
    </row>
    <row r="33" spans="2:4">
      <c r="B33" s="161">
        <v>45478</v>
      </c>
      <c r="C33" s="401">
        <v>110.16</v>
      </c>
      <c r="D33" s="335">
        <v>0</v>
      </c>
    </row>
    <row r="34" spans="2:4">
      <c r="B34" s="161">
        <v>45478</v>
      </c>
      <c r="C34" s="401">
        <v>1872.89</v>
      </c>
      <c r="D34" s="335">
        <v>0</v>
      </c>
    </row>
    <row r="35" spans="2:4">
      <c r="B35" s="161">
        <v>45478</v>
      </c>
      <c r="C35" s="401">
        <v>5798.39</v>
      </c>
      <c r="D35" s="335">
        <v>0</v>
      </c>
    </row>
    <row r="36" spans="2:4">
      <c r="B36" s="161">
        <v>45478</v>
      </c>
      <c r="C36" s="401">
        <v>9</v>
      </c>
      <c r="D36" s="335">
        <v>0</v>
      </c>
    </row>
    <row r="37" spans="2:4">
      <c r="B37" s="161">
        <v>45478</v>
      </c>
      <c r="C37" s="401">
        <v>5000</v>
      </c>
      <c r="D37" s="335">
        <v>0</v>
      </c>
    </row>
    <row r="38" spans="2:4">
      <c r="B38" s="161">
        <v>45478</v>
      </c>
      <c r="C38" s="401">
        <v>3.47</v>
      </c>
      <c r="D38" s="335">
        <v>0</v>
      </c>
    </row>
    <row r="39" spans="2:4">
      <c r="B39" s="161">
        <v>45478</v>
      </c>
      <c r="C39" s="401">
        <v>3.47</v>
      </c>
      <c r="D39" s="335">
        <v>0</v>
      </c>
    </row>
    <row r="40" spans="2:4">
      <c r="B40" s="161">
        <v>45481</v>
      </c>
      <c r="C40" s="401">
        <v>0</v>
      </c>
      <c r="D40" s="335">
        <v>1010.95</v>
      </c>
    </row>
    <row r="41" spans="2:4">
      <c r="B41" s="161">
        <v>45481</v>
      </c>
      <c r="C41" s="501">
        <v>0</v>
      </c>
      <c r="D41" s="335">
        <v>8689.0499999999993</v>
      </c>
    </row>
    <row r="42" spans="2:4">
      <c r="B42" s="161">
        <v>45481</v>
      </c>
      <c r="C42" s="401">
        <v>238.09</v>
      </c>
      <c r="D42" s="335">
        <v>0</v>
      </c>
    </row>
    <row r="43" spans="2:4">
      <c r="B43" s="161">
        <v>45481</v>
      </c>
      <c r="C43" s="401">
        <v>10000</v>
      </c>
      <c r="D43" s="335">
        <v>0</v>
      </c>
    </row>
    <row r="44" spans="2:4">
      <c r="B44" s="161">
        <v>45481</v>
      </c>
      <c r="C44" s="401">
        <v>40.83</v>
      </c>
      <c r="D44" s="335">
        <v>0</v>
      </c>
    </row>
    <row r="45" spans="2:4">
      <c r="B45" s="161">
        <v>45481</v>
      </c>
      <c r="C45" s="401">
        <v>3.47</v>
      </c>
      <c r="D45" s="335">
        <v>0</v>
      </c>
    </row>
    <row r="46" spans="2:4">
      <c r="B46" s="161">
        <v>45482</v>
      </c>
      <c r="C46" s="401">
        <v>0</v>
      </c>
      <c r="D46" s="335">
        <v>21800</v>
      </c>
    </row>
    <row r="47" spans="2:4">
      <c r="B47" s="161">
        <v>45482</v>
      </c>
      <c r="C47" s="401">
        <v>1965.3</v>
      </c>
      <c r="D47" s="335">
        <v>0</v>
      </c>
    </row>
    <row r="48" spans="2:4">
      <c r="B48" s="161">
        <v>45482</v>
      </c>
      <c r="C48" s="401">
        <v>3.06</v>
      </c>
      <c r="D48" s="335">
        <v>0</v>
      </c>
    </row>
    <row r="49" spans="2:4">
      <c r="B49" s="161">
        <v>45482</v>
      </c>
      <c r="C49" s="401">
        <v>19529.87</v>
      </c>
      <c r="D49" s="335">
        <v>0</v>
      </c>
    </row>
    <row r="50" spans="2:4">
      <c r="B50" s="161">
        <v>45482</v>
      </c>
      <c r="C50" s="401">
        <v>34.119999999999997</v>
      </c>
      <c r="D50" s="335">
        <v>0</v>
      </c>
    </row>
    <row r="51" spans="2:4">
      <c r="B51" s="161">
        <v>45482</v>
      </c>
      <c r="C51" s="401">
        <v>3.47</v>
      </c>
      <c r="D51" s="335">
        <v>0</v>
      </c>
    </row>
    <row r="52" spans="2:4">
      <c r="B52" s="161">
        <v>45483</v>
      </c>
      <c r="C52" s="401">
        <v>2.6</v>
      </c>
      <c r="D52" s="335">
        <v>0</v>
      </c>
    </row>
    <row r="53" spans="2:4">
      <c r="B53" s="161">
        <v>45484</v>
      </c>
      <c r="C53" s="401">
        <v>0</v>
      </c>
      <c r="D53" s="335">
        <v>17800</v>
      </c>
    </row>
    <row r="54" spans="2:4">
      <c r="B54" s="161">
        <v>45484</v>
      </c>
      <c r="C54" s="401">
        <v>1642.5</v>
      </c>
      <c r="D54" s="335">
        <v>0</v>
      </c>
    </row>
    <row r="55" spans="2:4">
      <c r="B55" s="161">
        <v>45484</v>
      </c>
      <c r="C55" s="401">
        <v>385.27</v>
      </c>
      <c r="D55" s="335">
        <v>0</v>
      </c>
    </row>
    <row r="56" spans="2:4">
      <c r="B56" s="161">
        <v>45484</v>
      </c>
      <c r="C56" s="401">
        <v>6000</v>
      </c>
      <c r="D56" s="335">
        <v>0</v>
      </c>
    </row>
    <row r="57" spans="2:4">
      <c r="B57" s="161">
        <v>45484</v>
      </c>
      <c r="C57" s="401">
        <v>3.47</v>
      </c>
      <c r="D57" s="335">
        <v>0</v>
      </c>
    </row>
    <row r="58" spans="2:4">
      <c r="B58" s="161">
        <v>45484</v>
      </c>
      <c r="C58" s="401">
        <v>3.47</v>
      </c>
      <c r="D58" s="335">
        <v>0</v>
      </c>
    </row>
    <row r="59" spans="2:4">
      <c r="B59" s="161">
        <v>45484</v>
      </c>
      <c r="C59" s="401">
        <v>9395.3799999999992</v>
      </c>
      <c r="D59" s="335">
        <v>0</v>
      </c>
    </row>
    <row r="60" spans="2:4">
      <c r="B60" s="161">
        <v>45484</v>
      </c>
      <c r="C60" s="401">
        <v>340.09</v>
      </c>
      <c r="D60" s="335">
        <v>0</v>
      </c>
    </row>
    <row r="61" spans="2:4">
      <c r="B61" s="161">
        <v>45485</v>
      </c>
      <c r="C61" s="401">
        <v>0</v>
      </c>
      <c r="D61" s="335">
        <v>14000</v>
      </c>
    </row>
    <row r="62" spans="2:4">
      <c r="B62" s="161">
        <v>45485</v>
      </c>
      <c r="C62" s="401">
        <v>1057.21</v>
      </c>
      <c r="D62" s="401">
        <v>0</v>
      </c>
    </row>
    <row r="63" spans="2:4">
      <c r="B63" s="161">
        <v>45485</v>
      </c>
      <c r="C63" s="401">
        <v>13000</v>
      </c>
      <c r="D63" s="335">
        <v>0</v>
      </c>
    </row>
    <row r="64" spans="2:4">
      <c r="B64" s="161">
        <v>45485</v>
      </c>
      <c r="C64" s="401">
        <v>3.47</v>
      </c>
      <c r="D64" s="335">
        <v>0</v>
      </c>
    </row>
    <row r="65" spans="2:4">
      <c r="B65" s="161">
        <v>45489</v>
      </c>
      <c r="C65" s="401">
        <v>0</v>
      </c>
      <c r="D65" s="335">
        <v>400</v>
      </c>
    </row>
    <row r="66" spans="2:4">
      <c r="B66" s="161">
        <v>45489</v>
      </c>
      <c r="C66" s="401">
        <v>343.84</v>
      </c>
      <c r="D66" s="335">
        <v>0</v>
      </c>
    </row>
    <row r="67" spans="2:4">
      <c r="B67" s="161">
        <v>45489</v>
      </c>
      <c r="C67" s="401">
        <v>41.25</v>
      </c>
      <c r="D67" s="335">
        <v>0</v>
      </c>
    </row>
    <row r="68" spans="2:4">
      <c r="B68" s="161">
        <v>45489</v>
      </c>
      <c r="C68" s="401">
        <v>163.18</v>
      </c>
      <c r="D68" s="335">
        <v>0</v>
      </c>
    </row>
    <row r="69" spans="2:4">
      <c r="B69" s="161">
        <v>45490</v>
      </c>
      <c r="C69" s="401">
        <v>0</v>
      </c>
      <c r="D69" s="335">
        <v>61400</v>
      </c>
    </row>
    <row r="70" spans="2:4">
      <c r="B70" s="161">
        <v>45490</v>
      </c>
      <c r="C70" s="401">
        <v>544.5</v>
      </c>
      <c r="D70" s="335">
        <v>0</v>
      </c>
    </row>
    <row r="71" spans="2:4">
      <c r="B71" s="161">
        <v>45490</v>
      </c>
      <c r="C71" s="401">
        <v>1313.12</v>
      </c>
      <c r="D71" s="335">
        <v>0</v>
      </c>
    </row>
    <row r="72" spans="2:4">
      <c r="B72" s="161">
        <v>45490</v>
      </c>
      <c r="C72" s="401">
        <v>1555.88</v>
      </c>
      <c r="D72" s="335">
        <v>0</v>
      </c>
    </row>
    <row r="73" spans="2:4">
      <c r="B73" s="161">
        <v>45490</v>
      </c>
      <c r="C73" s="401">
        <v>330</v>
      </c>
      <c r="D73" s="335">
        <v>0</v>
      </c>
    </row>
    <row r="74" spans="2:4">
      <c r="B74" s="161">
        <v>45490</v>
      </c>
      <c r="C74" s="401">
        <v>3166.9</v>
      </c>
      <c r="D74" s="335">
        <v>0</v>
      </c>
    </row>
    <row r="75" spans="2:4">
      <c r="B75" s="161">
        <v>45490</v>
      </c>
      <c r="C75" s="335">
        <v>440</v>
      </c>
      <c r="D75" s="401">
        <v>0</v>
      </c>
    </row>
    <row r="76" spans="2:4">
      <c r="B76" s="161">
        <v>45490</v>
      </c>
      <c r="C76" s="401">
        <v>4158</v>
      </c>
      <c r="D76" s="335">
        <v>0</v>
      </c>
    </row>
    <row r="77" spans="2:4">
      <c r="B77" s="161">
        <v>45490</v>
      </c>
      <c r="C77" s="401">
        <v>18345.5</v>
      </c>
      <c r="D77" s="335">
        <v>0</v>
      </c>
    </row>
    <row r="78" spans="2:4">
      <c r="B78" s="161">
        <v>45490</v>
      </c>
      <c r="C78" s="401">
        <v>4899.6000000000004</v>
      </c>
      <c r="D78" s="335">
        <v>0</v>
      </c>
    </row>
    <row r="79" spans="2:4">
      <c r="B79" s="161">
        <v>45490</v>
      </c>
      <c r="C79" s="401">
        <v>5808.19</v>
      </c>
      <c r="D79" s="335">
        <v>0</v>
      </c>
    </row>
    <row r="80" spans="2:4">
      <c r="B80" s="161">
        <v>45490</v>
      </c>
      <c r="C80" s="401">
        <v>16644.61</v>
      </c>
      <c r="D80" s="335">
        <v>0</v>
      </c>
    </row>
    <row r="81" spans="1:6">
      <c r="B81" s="161">
        <v>45490</v>
      </c>
      <c r="C81" s="335">
        <v>3.47</v>
      </c>
      <c r="D81" s="401">
        <v>0</v>
      </c>
    </row>
    <row r="82" spans="1:6">
      <c r="B82" s="161">
        <v>45490</v>
      </c>
      <c r="C82" s="401">
        <v>3.47</v>
      </c>
      <c r="D82" s="335">
        <v>0</v>
      </c>
    </row>
    <row r="83" spans="1:6">
      <c r="B83" s="161">
        <v>45490</v>
      </c>
      <c r="C83" s="401">
        <v>3990.34</v>
      </c>
      <c r="D83" s="335">
        <v>0</v>
      </c>
    </row>
    <row r="84" spans="1:6">
      <c r="B84" s="161">
        <v>45491</v>
      </c>
      <c r="C84" s="401">
        <v>0</v>
      </c>
      <c r="D84" s="335">
        <v>200</v>
      </c>
    </row>
    <row r="85" spans="1:6">
      <c r="B85" s="161">
        <v>45491</v>
      </c>
      <c r="C85" s="401">
        <v>0</v>
      </c>
      <c r="D85" s="335">
        <v>35430</v>
      </c>
    </row>
    <row r="86" spans="1:6">
      <c r="B86" s="161">
        <v>45491</v>
      </c>
      <c r="C86" s="401">
        <v>2103.81</v>
      </c>
      <c r="D86" s="335">
        <v>0</v>
      </c>
    </row>
    <row r="87" spans="1:6">
      <c r="B87" s="161">
        <v>45491</v>
      </c>
      <c r="C87" s="401">
        <v>13949.6</v>
      </c>
      <c r="D87" s="335">
        <v>0</v>
      </c>
      <c r="F87" s="312"/>
    </row>
    <row r="88" spans="1:6">
      <c r="B88" s="161">
        <v>45491</v>
      </c>
      <c r="C88" s="401">
        <v>9</v>
      </c>
      <c r="D88" s="335">
        <v>0</v>
      </c>
    </row>
    <row r="89" spans="1:6">
      <c r="B89" s="161">
        <v>45492</v>
      </c>
      <c r="C89" s="401">
        <v>1536.37</v>
      </c>
      <c r="D89" s="335">
        <v>0</v>
      </c>
    </row>
    <row r="90" spans="1:6">
      <c r="A90" s="312"/>
      <c r="B90" s="161">
        <v>45492</v>
      </c>
      <c r="C90" s="401">
        <v>2884.91</v>
      </c>
      <c r="D90" s="335">
        <v>0</v>
      </c>
      <c r="E90" s="312"/>
      <c r="F90" s="313"/>
    </row>
    <row r="91" spans="1:6">
      <c r="B91" s="161">
        <v>45492</v>
      </c>
      <c r="C91" s="335">
        <v>15256.37</v>
      </c>
      <c r="D91" s="401">
        <v>0</v>
      </c>
    </row>
    <row r="92" spans="1:6">
      <c r="B92" s="161">
        <v>45495</v>
      </c>
      <c r="C92" s="401">
        <v>70</v>
      </c>
      <c r="D92" s="335">
        <v>0</v>
      </c>
    </row>
    <row r="93" spans="1:6">
      <c r="B93" s="161">
        <v>45495</v>
      </c>
      <c r="C93" s="335">
        <v>2.6</v>
      </c>
      <c r="D93" s="401">
        <v>0</v>
      </c>
    </row>
    <row r="94" spans="1:6">
      <c r="B94" s="161">
        <v>45496</v>
      </c>
      <c r="C94" s="401">
        <v>9</v>
      </c>
      <c r="D94" s="335">
        <v>0</v>
      </c>
    </row>
    <row r="95" spans="1:6">
      <c r="B95" s="161">
        <v>45496</v>
      </c>
      <c r="C95" s="401">
        <v>9</v>
      </c>
      <c r="D95" s="335">
        <v>0</v>
      </c>
    </row>
    <row r="96" spans="1:6">
      <c r="B96" s="161">
        <v>45496</v>
      </c>
      <c r="C96" s="335">
        <v>9</v>
      </c>
      <c r="D96" s="401">
        <v>0</v>
      </c>
    </row>
    <row r="97" spans="2:4">
      <c r="B97" s="161">
        <v>45497</v>
      </c>
      <c r="C97" s="401">
        <v>0</v>
      </c>
      <c r="D97" s="335">
        <v>500</v>
      </c>
    </row>
    <row r="98" spans="2:4">
      <c r="B98" s="161">
        <v>45497</v>
      </c>
      <c r="C98" s="401">
        <v>534.76</v>
      </c>
      <c r="D98" s="335">
        <v>0</v>
      </c>
    </row>
    <row r="99" spans="2:4">
      <c r="B99" s="161">
        <v>45498</v>
      </c>
      <c r="C99" s="401">
        <v>0</v>
      </c>
      <c r="D99" s="335">
        <v>20400</v>
      </c>
    </row>
    <row r="100" spans="2:4">
      <c r="B100" s="161">
        <v>45498</v>
      </c>
      <c r="C100" s="401">
        <v>12768.62</v>
      </c>
      <c r="D100" s="335">
        <v>0</v>
      </c>
    </row>
    <row r="101" spans="2:4">
      <c r="B101" s="161">
        <v>45498</v>
      </c>
      <c r="C101" s="401">
        <v>4725.8100000000004</v>
      </c>
      <c r="D101" s="335">
        <v>0</v>
      </c>
    </row>
    <row r="102" spans="2:4">
      <c r="B102" s="161">
        <v>45498</v>
      </c>
      <c r="C102" s="401">
        <v>7.65</v>
      </c>
      <c r="D102" s="335">
        <v>0</v>
      </c>
    </row>
    <row r="103" spans="2:4">
      <c r="B103" s="161">
        <v>45498</v>
      </c>
      <c r="C103" s="401">
        <v>2697.01</v>
      </c>
      <c r="D103" s="335">
        <v>0</v>
      </c>
    </row>
    <row r="104" spans="2:4">
      <c r="B104" s="161">
        <v>45498</v>
      </c>
      <c r="C104" s="401">
        <v>60</v>
      </c>
      <c r="D104" s="335">
        <v>0</v>
      </c>
    </row>
    <row r="105" spans="2:4">
      <c r="B105" s="161">
        <v>45498</v>
      </c>
      <c r="C105" s="335">
        <v>3.47</v>
      </c>
      <c r="D105" s="401">
        <v>0</v>
      </c>
    </row>
    <row r="106" spans="2:4">
      <c r="B106" s="161">
        <v>45499</v>
      </c>
      <c r="C106" s="335">
        <v>0</v>
      </c>
      <c r="D106" s="401">
        <v>5300</v>
      </c>
    </row>
    <row r="107" spans="2:4">
      <c r="B107" s="161">
        <v>45499</v>
      </c>
      <c r="C107" s="401">
        <v>0</v>
      </c>
      <c r="D107" s="335">
        <v>70</v>
      </c>
    </row>
    <row r="108" spans="2:4">
      <c r="B108" s="161">
        <v>45499</v>
      </c>
      <c r="C108" s="401">
        <v>519.41999999999996</v>
      </c>
      <c r="D108" s="335">
        <v>0</v>
      </c>
    </row>
    <row r="109" spans="2:4">
      <c r="B109" s="161">
        <v>45499</v>
      </c>
      <c r="C109" s="335">
        <v>1495.9</v>
      </c>
      <c r="D109" s="335">
        <v>0</v>
      </c>
    </row>
    <row r="110" spans="2:4">
      <c r="B110" s="161">
        <v>45499</v>
      </c>
      <c r="C110" s="335">
        <v>505</v>
      </c>
      <c r="D110" s="335">
        <v>0</v>
      </c>
    </row>
    <row r="111" spans="2:4">
      <c r="B111" s="161">
        <v>45499</v>
      </c>
      <c r="C111" s="335">
        <v>345.17</v>
      </c>
      <c r="D111" s="335">
        <v>0</v>
      </c>
    </row>
    <row r="112" spans="2:4">
      <c r="B112" s="161">
        <v>45499</v>
      </c>
      <c r="C112" s="335">
        <v>332.46</v>
      </c>
      <c r="D112" s="335">
        <v>0</v>
      </c>
    </row>
    <row r="113" spans="2:4">
      <c r="B113" s="161">
        <v>45499</v>
      </c>
      <c r="C113" s="335">
        <v>522.70000000000005</v>
      </c>
      <c r="D113" s="335">
        <v>0</v>
      </c>
    </row>
    <row r="114" spans="2:4">
      <c r="B114" s="161">
        <v>45499</v>
      </c>
      <c r="C114" s="335">
        <v>1648.9</v>
      </c>
      <c r="D114" s="335">
        <v>0</v>
      </c>
    </row>
    <row r="115" spans="2:4">
      <c r="B115" s="161">
        <v>45502</v>
      </c>
      <c r="C115" s="335">
        <v>0</v>
      </c>
      <c r="D115" s="335">
        <v>1500</v>
      </c>
    </row>
    <row r="116" spans="2:4">
      <c r="B116" s="161">
        <v>45502</v>
      </c>
      <c r="C116" s="335">
        <v>426.7</v>
      </c>
      <c r="D116" s="335">
        <v>0</v>
      </c>
    </row>
    <row r="117" spans="2:4">
      <c r="B117" s="161">
        <v>45502</v>
      </c>
      <c r="C117" s="335">
        <v>966</v>
      </c>
      <c r="D117" s="335">
        <v>0</v>
      </c>
    </row>
    <row r="118" spans="2:4">
      <c r="B118" s="161">
        <v>45503</v>
      </c>
      <c r="C118" s="335">
        <v>0</v>
      </c>
      <c r="D118" s="335">
        <v>60</v>
      </c>
    </row>
    <row r="119" spans="2:4">
      <c r="B119" s="161">
        <v>45503</v>
      </c>
      <c r="C119" s="335">
        <v>189.64</v>
      </c>
      <c r="D119" s="335">
        <v>0</v>
      </c>
    </row>
    <row r="120" spans="2:4">
      <c r="B120" s="161">
        <v>45503</v>
      </c>
      <c r="C120" s="335">
        <v>150</v>
      </c>
      <c r="D120" s="335">
        <v>0</v>
      </c>
    </row>
    <row r="121" spans="2:4">
      <c r="B121" s="161">
        <v>45504</v>
      </c>
      <c r="C121" s="335">
        <v>0</v>
      </c>
      <c r="D121" s="335">
        <v>19831.46</v>
      </c>
    </row>
    <row r="122" spans="2:4">
      <c r="B122" s="161">
        <v>45504</v>
      </c>
      <c r="C122" s="335">
        <v>0</v>
      </c>
      <c r="D122" s="335">
        <v>20000</v>
      </c>
    </row>
    <row r="123" spans="2:4">
      <c r="B123" s="161">
        <v>45504</v>
      </c>
      <c r="C123" s="335">
        <v>2180.6799999999998</v>
      </c>
      <c r="D123" s="335">
        <v>0</v>
      </c>
    </row>
    <row r="124" spans="2:4">
      <c r="B124" s="161">
        <v>45504</v>
      </c>
      <c r="C124" s="335">
        <v>665.17</v>
      </c>
      <c r="D124" s="335">
        <v>0</v>
      </c>
    </row>
    <row r="125" spans="2:4">
      <c r="B125" s="161">
        <v>45504</v>
      </c>
      <c r="C125" s="335">
        <v>1239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/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1137321.4399999997</v>
      </c>
      <c r="D350" s="336">
        <f>SUM(D15:D349)</f>
        <v>1172980.5699999998</v>
      </c>
    </row>
    <row r="351" spans="2:4">
      <c r="B351" s="1015" t="s">
        <v>134</v>
      </c>
      <c r="C351" s="1015"/>
      <c r="D351" s="337">
        <f>D13-C350+D350</f>
        <v>35746.610000000102</v>
      </c>
    </row>
    <row r="356" spans="2:4">
      <c r="B356" s="1016" t="s">
        <v>135</v>
      </c>
      <c r="C356" s="1016"/>
      <c r="D356" s="1016"/>
    </row>
    <row r="357" spans="2:4">
      <c r="B357" s="1017" t="s">
        <v>136</v>
      </c>
      <c r="C357" s="1017"/>
      <c r="D357" s="1017"/>
    </row>
  </sheetData>
  <sheetProtection password="B090" sheet="1" objects="1" scenarios="1"/>
  <customSheetViews>
    <customSheetView guid="{4D67ECEB-8567-46A4-915F-4BBFDD1E02FC}" topLeftCell="A325">
      <selection activeCell="D349" sqref="D349"/>
      <rowBreaks count="3" manualBreakCount="3">
        <brk id="74" max="16383" man="1"/>
        <brk id="140" max="16383" man="1"/>
        <brk id="207" max="16383" man="1"/>
      </rowBreaks>
      <pageMargins left="0.51181102362204722" right="0.51181102362204722" top="0.78740157480314965" bottom="0.78740157480314965" header="0.31496062992125984" footer="0.31496062992125984"/>
      <pageSetup paperSize="9" scale="64" orientation="portrait" r:id="rId1"/>
    </customSheetView>
  </customSheetViews>
  <mergeCells count="9">
    <mergeCell ref="A3:E3"/>
    <mergeCell ref="B13:C13"/>
    <mergeCell ref="B351:C351"/>
    <mergeCell ref="B356:D356"/>
    <mergeCell ref="B357:D357"/>
    <mergeCell ref="A8:E8"/>
    <mergeCell ref="A10:E10"/>
    <mergeCell ref="A5:E5"/>
    <mergeCell ref="A4:E4"/>
  </mergeCells>
  <pageMargins left="0.51181102362204722" right="0.51181102362204722" top="0.78740157480314965" bottom="0.78740157480314965" header="0.31496062992125984" footer="0.31496062992125984"/>
  <pageSetup paperSize="9" scale="64" orientation="portrait" horizontalDpi="300" verticalDpi="300" r:id="rId2"/>
  <rowBreaks count="3" manualBreakCount="3">
    <brk id="74" max="16383" man="1"/>
    <brk id="140" max="16383" man="1"/>
    <brk id="207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E256"/>
  <sheetViews>
    <sheetView workbookViewId="0">
      <selection activeCell="D36" sqref="D36"/>
    </sheetView>
  </sheetViews>
  <sheetFormatPr defaultColWidth="9.140625" defaultRowHeight="15"/>
  <cols>
    <col min="1" max="1" width="25.5703125" style="1" customWidth="1"/>
    <col min="2" max="4" width="29.140625" style="1" customWidth="1"/>
    <col min="5" max="5" width="26.28515625" style="1" customWidth="1"/>
    <col min="6" max="16384" width="9.140625" style="1"/>
  </cols>
  <sheetData>
    <row r="3" spans="1:5" ht="15.75">
      <c r="B3" s="1013" t="s">
        <v>0</v>
      </c>
      <c r="C3" s="1013"/>
      <c r="D3" s="1013"/>
    </row>
    <row r="4" spans="1:5" ht="15.75">
      <c r="B4" s="1013" t="s">
        <v>1</v>
      </c>
      <c r="C4" s="1013"/>
      <c r="D4" s="1013"/>
    </row>
    <row r="5" spans="1:5" ht="15.75">
      <c r="B5" s="1013" t="s">
        <v>4</v>
      </c>
      <c r="C5" s="1013"/>
      <c r="D5" s="1013"/>
    </row>
    <row r="8" spans="1:5" ht="50.25" customHeight="1">
      <c r="A8" s="1018" t="s">
        <v>129</v>
      </c>
      <c r="B8" s="1023"/>
      <c r="C8" s="1023"/>
      <c r="D8" s="1023"/>
      <c r="E8" s="1023"/>
    </row>
    <row r="10" spans="1:5" ht="46.5" customHeight="1">
      <c r="A10" s="1024" t="s">
        <v>130</v>
      </c>
      <c r="B10" s="1025"/>
      <c r="C10" s="1025"/>
      <c r="D10" s="1025"/>
      <c r="E10" s="1025"/>
    </row>
    <row r="13" spans="1:5">
      <c r="B13" s="1014" t="s">
        <v>131</v>
      </c>
      <c r="C13" s="1014"/>
      <c r="D13" s="113">
        <v>0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5"/>
      <c r="C15" s="115">
        <v>0</v>
      </c>
      <c r="D15" s="115">
        <v>0</v>
      </c>
    </row>
    <row r="16" spans="1:5">
      <c r="B16" s="5"/>
      <c r="C16" s="115">
        <v>0</v>
      </c>
      <c r="D16" s="115">
        <v>0</v>
      </c>
    </row>
    <row r="17" spans="2:4">
      <c r="B17" s="5"/>
      <c r="C17" s="115">
        <v>0</v>
      </c>
      <c r="D17" s="115">
        <v>0</v>
      </c>
    </row>
    <row r="18" spans="2:4">
      <c r="B18" s="5"/>
      <c r="C18" s="115">
        <v>0</v>
      </c>
      <c r="D18" s="115">
        <v>0</v>
      </c>
    </row>
    <row r="19" spans="2:4">
      <c r="B19" s="5"/>
      <c r="C19" s="115">
        <v>0</v>
      </c>
      <c r="D19" s="115">
        <v>0</v>
      </c>
    </row>
    <row r="20" spans="2:4">
      <c r="B20" s="5"/>
      <c r="C20" s="115">
        <v>0</v>
      </c>
      <c r="D20" s="115">
        <v>0</v>
      </c>
    </row>
    <row r="21" spans="2:4">
      <c r="B21" s="5"/>
      <c r="C21" s="115">
        <v>0</v>
      </c>
      <c r="D21" s="115">
        <v>0</v>
      </c>
    </row>
    <row r="22" spans="2:4">
      <c r="B22" s="5"/>
      <c r="C22" s="115">
        <v>0</v>
      </c>
      <c r="D22" s="115">
        <v>0</v>
      </c>
    </row>
    <row r="23" spans="2:4">
      <c r="B23" s="5"/>
      <c r="C23" s="115">
        <v>0</v>
      </c>
      <c r="D23" s="115">
        <v>0</v>
      </c>
    </row>
    <row r="24" spans="2:4">
      <c r="B24" s="5"/>
      <c r="C24" s="115">
        <v>0</v>
      </c>
      <c r="D24" s="115">
        <v>0</v>
      </c>
    </row>
    <row r="25" spans="2:4">
      <c r="B25" s="5"/>
      <c r="C25" s="115">
        <v>0</v>
      </c>
      <c r="D25" s="115">
        <v>0</v>
      </c>
    </row>
    <row r="26" spans="2:4">
      <c r="B26" s="5"/>
      <c r="C26" s="115">
        <v>0</v>
      </c>
      <c r="D26" s="115">
        <v>0</v>
      </c>
    </row>
    <row r="27" spans="2:4">
      <c r="B27" s="5"/>
      <c r="C27" s="115">
        <v>0</v>
      </c>
      <c r="D27" s="115">
        <v>0</v>
      </c>
    </row>
    <row r="28" spans="2:4">
      <c r="B28" s="5"/>
      <c r="C28" s="115">
        <v>0</v>
      </c>
      <c r="D28" s="115">
        <v>0</v>
      </c>
    </row>
    <row r="29" spans="2:4">
      <c r="B29" s="5"/>
      <c r="C29" s="115">
        <v>0</v>
      </c>
      <c r="D29" s="115">
        <v>0</v>
      </c>
    </row>
    <row r="30" spans="2:4">
      <c r="B30" s="5"/>
      <c r="C30" s="115">
        <v>0</v>
      </c>
      <c r="D30" s="115">
        <v>0</v>
      </c>
    </row>
    <row r="31" spans="2:4">
      <c r="B31" s="5"/>
      <c r="C31" s="115">
        <v>0</v>
      </c>
      <c r="D31" s="115">
        <v>0</v>
      </c>
    </row>
    <row r="32" spans="2:4">
      <c r="B32" s="5"/>
      <c r="C32" s="115">
        <v>0</v>
      </c>
      <c r="D32" s="115">
        <v>0</v>
      </c>
    </row>
    <row r="33" spans="2:4">
      <c r="B33" s="5"/>
      <c r="C33" s="115">
        <v>0</v>
      </c>
      <c r="D33" s="115">
        <v>0</v>
      </c>
    </row>
    <row r="34" spans="2:4">
      <c r="B34" s="5"/>
      <c r="C34" s="115">
        <v>0</v>
      </c>
      <c r="D34" s="115">
        <v>0</v>
      </c>
    </row>
    <row r="35" spans="2:4">
      <c r="B35" s="5"/>
      <c r="C35" s="115">
        <v>0</v>
      </c>
      <c r="D35" s="115">
        <v>0</v>
      </c>
    </row>
    <row r="36" spans="2:4">
      <c r="B36" s="5"/>
      <c r="C36" s="115">
        <v>0</v>
      </c>
      <c r="D36" s="115">
        <v>0</v>
      </c>
    </row>
    <row r="37" spans="2:4">
      <c r="B37" s="5"/>
      <c r="C37" s="115">
        <v>0</v>
      </c>
      <c r="D37" s="115">
        <v>0</v>
      </c>
    </row>
    <row r="38" spans="2:4">
      <c r="B38" s="5"/>
      <c r="C38" s="115">
        <v>0</v>
      </c>
      <c r="D38" s="115">
        <v>0</v>
      </c>
    </row>
    <row r="39" spans="2:4">
      <c r="B39" s="5"/>
      <c r="C39" s="115">
        <v>0</v>
      </c>
      <c r="D39" s="115">
        <v>0</v>
      </c>
    </row>
    <row r="40" spans="2:4">
      <c r="B40" s="5"/>
      <c r="C40" s="115">
        <v>0</v>
      </c>
      <c r="D40" s="115">
        <v>0</v>
      </c>
    </row>
    <row r="41" spans="2:4">
      <c r="B41" s="5"/>
      <c r="C41" s="115">
        <v>0</v>
      </c>
      <c r="D41" s="115">
        <v>0</v>
      </c>
    </row>
    <row r="42" spans="2:4">
      <c r="B42" s="5"/>
      <c r="C42" s="115">
        <v>0</v>
      </c>
      <c r="D42" s="115">
        <v>0</v>
      </c>
    </row>
    <row r="43" spans="2:4">
      <c r="B43" s="5"/>
      <c r="C43" s="115">
        <v>0</v>
      </c>
      <c r="D43" s="115">
        <v>0</v>
      </c>
    </row>
    <row r="44" spans="2:4">
      <c r="B44" s="5"/>
      <c r="C44" s="115">
        <v>0</v>
      </c>
      <c r="D44" s="115">
        <v>0</v>
      </c>
    </row>
    <row r="45" spans="2:4">
      <c r="B45" s="5"/>
      <c r="C45" s="115">
        <v>0</v>
      </c>
      <c r="D45" s="115">
        <v>0</v>
      </c>
    </row>
    <row r="46" spans="2:4">
      <c r="B46" s="5"/>
      <c r="C46" s="115">
        <v>0</v>
      </c>
      <c r="D46" s="115">
        <v>0</v>
      </c>
    </row>
    <row r="47" spans="2:4">
      <c r="B47" s="5"/>
      <c r="C47" s="115">
        <v>0</v>
      </c>
      <c r="D47" s="115">
        <v>0</v>
      </c>
    </row>
    <row r="48" spans="2:4">
      <c r="B48" s="5"/>
      <c r="C48" s="115">
        <v>0</v>
      </c>
      <c r="D48" s="115">
        <v>0</v>
      </c>
    </row>
    <row r="49" spans="2:4">
      <c r="B49" s="5"/>
      <c r="C49" s="115">
        <v>0</v>
      </c>
      <c r="D49" s="115">
        <v>0</v>
      </c>
    </row>
    <row r="50" spans="2:4">
      <c r="B50" s="5"/>
      <c r="C50" s="115">
        <v>0</v>
      </c>
      <c r="D50" s="115">
        <v>0</v>
      </c>
    </row>
    <row r="51" spans="2:4">
      <c r="B51" s="5"/>
      <c r="C51" s="115">
        <v>0</v>
      </c>
      <c r="D51" s="115">
        <v>0</v>
      </c>
    </row>
    <row r="52" spans="2:4">
      <c r="B52" s="5"/>
      <c r="C52" s="115">
        <v>0</v>
      </c>
      <c r="D52" s="115">
        <v>0</v>
      </c>
    </row>
    <row r="53" spans="2:4">
      <c r="B53" s="5"/>
      <c r="C53" s="115">
        <v>0</v>
      </c>
      <c r="D53" s="115">
        <v>0</v>
      </c>
    </row>
    <row r="54" spans="2:4">
      <c r="B54" s="5"/>
      <c r="C54" s="115">
        <v>0</v>
      </c>
      <c r="D54" s="115">
        <v>0</v>
      </c>
    </row>
    <row r="55" spans="2:4">
      <c r="B55" s="5"/>
      <c r="C55" s="115">
        <v>0</v>
      </c>
      <c r="D55" s="115">
        <v>0</v>
      </c>
    </row>
    <row r="56" spans="2:4">
      <c r="B56" s="5"/>
      <c r="C56" s="115">
        <v>0</v>
      </c>
      <c r="D56" s="115">
        <v>0</v>
      </c>
    </row>
    <row r="57" spans="2:4">
      <c r="B57" s="5"/>
      <c r="C57" s="115">
        <v>0</v>
      </c>
      <c r="D57" s="115">
        <v>0</v>
      </c>
    </row>
    <row r="58" spans="2:4">
      <c r="B58" s="5"/>
      <c r="C58" s="115">
        <v>0</v>
      </c>
      <c r="D58" s="115">
        <v>0</v>
      </c>
    </row>
    <row r="59" spans="2:4">
      <c r="B59" s="5"/>
      <c r="C59" s="115">
        <v>0</v>
      </c>
      <c r="D59" s="115">
        <v>0</v>
      </c>
    </row>
    <row r="60" spans="2:4">
      <c r="B60" s="5"/>
      <c r="C60" s="115">
        <v>0</v>
      </c>
      <c r="D60" s="115">
        <v>0</v>
      </c>
    </row>
    <row r="61" spans="2:4">
      <c r="B61" s="5"/>
      <c r="C61" s="115">
        <v>0</v>
      </c>
      <c r="D61" s="115">
        <v>0</v>
      </c>
    </row>
    <row r="62" spans="2:4">
      <c r="B62" s="5"/>
      <c r="C62" s="115">
        <v>0</v>
      </c>
      <c r="D62" s="115">
        <v>0</v>
      </c>
    </row>
    <row r="63" spans="2:4">
      <c r="B63" s="5"/>
      <c r="C63" s="115">
        <v>0</v>
      </c>
      <c r="D63" s="115">
        <v>0</v>
      </c>
    </row>
    <row r="64" spans="2:4">
      <c r="B64" s="5"/>
      <c r="C64" s="115">
        <v>0</v>
      </c>
      <c r="D64" s="115">
        <v>0</v>
      </c>
    </row>
    <row r="65" spans="2:4">
      <c r="B65" s="5"/>
      <c r="C65" s="115">
        <v>0</v>
      </c>
      <c r="D65" s="115">
        <v>0</v>
      </c>
    </row>
    <row r="66" spans="2:4">
      <c r="B66" s="5"/>
      <c r="C66" s="115">
        <v>0</v>
      </c>
      <c r="D66" s="115">
        <v>0</v>
      </c>
    </row>
    <row r="67" spans="2:4">
      <c r="B67" s="5"/>
      <c r="C67" s="115">
        <v>0</v>
      </c>
      <c r="D67" s="115">
        <v>0</v>
      </c>
    </row>
    <row r="68" spans="2:4">
      <c r="B68" s="5"/>
      <c r="C68" s="115">
        <v>0</v>
      </c>
      <c r="D68" s="115">
        <v>0</v>
      </c>
    </row>
    <row r="69" spans="2:4">
      <c r="B69" s="5"/>
      <c r="C69" s="115">
        <v>0</v>
      </c>
      <c r="D69" s="115">
        <v>0</v>
      </c>
    </row>
    <row r="70" spans="2:4">
      <c r="B70" s="5"/>
      <c r="C70" s="115">
        <v>0</v>
      </c>
      <c r="D70" s="115">
        <v>0</v>
      </c>
    </row>
    <row r="71" spans="2:4">
      <c r="B71" s="5"/>
      <c r="C71" s="115">
        <v>0</v>
      </c>
      <c r="D71" s="115">
        <v>0</v>
      </c>
    </row>
    <row r="72" spans="2:4">
      <c r="B72" s="5"/>
      <c r="C72" s="115">
        <v>0</v>
      </c>
      <c r="D72" s="115">
        <v>0</v>
      </c>
    </row>
    <row r="73" spans="2:4">
      <c r="B73" s="5"/>
      <c r="C73" s="115">
        <v>0</v>
      </c>
      <c r="D73" s="115">
        <v>0</v>
      </c>
    </row>
    <row r="74" spans="2:4">
      <c r="B74" s="5"/>
      <c r="C74" s="115">
        <v>0</v>
      </c>
      <c r="D74" s="115">
        <v>0</v>
      </c>
    </row>
    <row r="75" spans="2:4">
      <c r="B75" s="5"/>
      <c r="C75" s="115">
        <v>0</v>
      </c>
      <c r="D75" s="115">
        <v>0</v>
      </c>
    </row>
    <row r="76" spans="2:4">
      <c r="B76" s="5"/>
      <c r="C76" s="115">
        <v>0</v>
      </c>
      <c r="D76" s="115">
        <v>0</v>
      </c>
    </row>
    <row r="77" spans="2:4">
      <c r="B77" s="5"/>
      <c r="C77" s="115">
        <v>0</v>
      </c>
      <c r="D77" s="115">
        <v>0</v>
      </c>
    </row>
    <row r="78" spans="2:4">
      <c r="B78" s="5"/>
      <c r="C78" s="115">
        <v>0</v>
      </c>
      <c r="D78" s="115">
        <v>0</v>
      </c>
    </row>
    <row r="79" spans="2:4">
      <c r="B79" s="5"/>
      <c r="C79" s="115">
        <v>0</v>
      </c>
      <c r="D79" s="115">
        <v>0</v>
      </c>
    </row>
    <row r="80" spans="2:4">
      <c r="B80" s="5"/>
      <c r="C80" s="115">
        <v>0</v>
      </c>
      <c r="D80" s="115">
        <v>0</v>
      </c>
    </row>
    <row r="81" spans="2:4">
      <c r="B81" s="5"/>
      <c r="C81" s="115">
        <v>0</v>
      </c>
      <c r="D81" s="115">
        <v>0</v>
      </c>
    </row>
    <row r="82" spans="2:4">
      <c r="B82" s="5"/>
      <c r="C82" s="115">
        <v>0</v>
      </c>
      <c r="D82" s="115">
        <v>0</v>
      </c>
    </row>
    <row r="83" spans="2:4">
      <c r="B83" s="5"/>
      <c r="C83" s="115">
        <v>0</v>
      </c>
      <c r="D83" s="115">
        <v>0</v>
      </c>
    </row>
    <row r="84" spans="2:4">
      <c r="B84" s="5"/>
      <c r="C84" s="115">
        <v>0</v>
      </c>
      <c r="D84" s="115">
        <v>0</v>
      </c>
    </row>
    <row r="85" spans="2:4">
      <c r="B85" s="5"/>
      <c r="C85" s="115">
        <v>0</v>
      </c>
      <c r="D85" s="115">
        <v>0</v>
      </c>
    </row>
    <row r="86" spans="2:4">
      <c r="B86" s="5"/>
      <c r="C86" s="115">
        <v>0</v>
      </c>
      <c r="D86" s="115">
        <v>0</v>
      </c>
    </row>
    <row r="87" spans="2:4">
      <c r="B87" s="5"/>
      <c r="C87" s="115">
        <v>0</v>
      </c>
      <c r="D87" s="115">
        <v>0</v>
      </c>
    </row>
    <row r="88" spans="2:4">
      <c r="B88" s="5"/>
      <c r="C88" s="115">
        <v>0</v>
      </c>
      <c r="D88" s="115">
        <v>0</v>
      </c>
    </row>
    <row r="89" spans="2:4">
      <c r="B89" s="5"/>
      <c r="C89" s="115">
        <v>0</v>
      </c>
      <c r="D89" s="115">
        <v>0</v>
      </c>
    </row>
    <row r="90" spans="2:4">
      <c r="B90" s="5"/>
      <c r="C90" s="115">
        <v>0</v>
      </c>
      <c r="D90" s="115">
        <v>0</v>
      </c>
    </row>
    <row r="91" spans="2:4">
      <c r="B91" s="5"/>
      <c r="C91" s="115">
        <v>0</v>
      </c>
      <c r="D91" s="115">
        <v>0</v>
      </c>
    </row>
    <row r="92" spans="2:4">
      <c r="B92" s="5"/>
      <c r="C92" s="115">
        <v>0</v>
      </c>
      <c r="D92" s="115">
        <v>0</v>
      </c>
    </row>
    <row r="93" spans="2:4">
      <c r="B93" s="5"/>
      <c r="C93" s="115">
        <v>0</v>
      </c>
      <c r="D93" s="115">
        <v>0</v>
      </c>
    </row>
    <row r="94" spans="2:4">
      <c r="B94" s="5"/>
      <c r="C94" s="115">
        <v>0</v>
      </c>
      <c r="D94" s="115">
        <v>0</v>
      </c>
    </row>
    <row r="95" spans="2:4">
      <c r="B95" s="5"/>
      <c r="C95" s="115">
        <v>0</v>
      </c>
      <c r="D95" s="115">
        <v>0</v>
      </c>
    </row>
    <row r="96" spans="2:4">
      <c r="B96" s="5"/>
      <c r="C96" s="115">
        <v>0</v>
      </c>
      <c r="D96" s="115">
        <v>0</v>
      </c>
    </row>
    <row r="97" spans="2:4">
      <c r="B97" s="5"/>
      <c r="C97" s="115">
        <v>0</v>
      </c>
      <c r="D97" s="115">
        <v>0</v>
      </c>
    </row>
    <row r="98" spans="2:4">
      <c r="B98" s="5"/>
      <c r="C98" s="115">
        <v>0</v>
      </c>
      <c r="D98" s="115">
        <v>0</v>
      </c>
    </row>
    <row r="99" spans="2:4">
      <c r="B99" s="5"/>
      <c r="C99" s="115">
        <v>0</v>
      </c>
      <c r="D99" s="115">
        <v>0</v>
      </c>
    </row>
    <row r="100" spans="2:4">
      <c r="B100" s="5"/>
      <c r="C100" s="115">
        <v>0</v>
      </c>
      <c r="D100" s="115">
        <v>0</v>
      </c>
    </row>
    <row r="101" spans="2:4">
      <c r="B101" s="5"/>
      <c r="C101" s="115">
        <v>0</v>
      </c>
      <c r="D101" s="115">
        <v>0</v>
      </c>
    </row>
    <row r="102" spans="2:4">
      <c r="B102" s="5"/>
      <c r="C102" s="115">
        <v>0</v>
      </c>
      <c r="D102" s="115">
        <v>0</v>
      </c>
    </row>
    <row r="103" spans="2:4">
      <c r="B103" s="5"/>
      <c r="C103" s="115">
        <v>0</v>
      </c>
      <c r="D103" s="115">
        <v>0</v>
      </c>
    </row>
    <row r="104" spans="2:4">
      <c r="B104" s="5"/>
      <c r="C104" s="115">
        <v>0</v>
      </c>
      <c r="D104" s="115">
        <v>0</v>
      </c>
    </row>
    <row r="105" spans="2:4">
      <c r="B105" s="5"/>
      <c r="C105" s="115">
        <v>0</v>
      </c>
      <c r="D105" s="115">
        <v>0</v>
      </c>
    </row>
    <row r="106" spans="2:4">
      <c r="B106" s="5"/>
      <c r="C106" s="115">
        <v>0</v>
      </c>
      <c r="D106" s="115">
        <v>0</v>
      </c>
    </row>
    <row r="107" spans="2:4">
      <c r="B107" s="5"/>
      <c r="C107" s="115">
        <v>0</v>
      </c>
      <c r="D107" s="115">
        <v>0</v>
      </c>
    </row>
    <row r="108" spans="2:4">
      <c r="B108" s="5"/>
      <c r="C108" s="115">
        <v>0</v>
      </c>
      <c r="D108" s="115">
        <v>0</v>
      </c>
    </row>
    <row r="109" spans="2:4">
      <c r="B109" s="5"/>
      <c r="C109" s="115">
        <v>0</v>
      </c>
      <c r="D109" s="115">
        <v>0</v>
      </c>
    </row>
    <row r="110" spans="2:4">
      <c r="B110" s="5"/>
      <c r="C110" s="115">
        <v>0</v>
      </c>
      <c r="D110" s="115">
        <v>0</v>
      </c>
    </row>
    <row r="111" spans="2:4">
      <c r="B111" s="5"/>
      <c r="C111" s="115">
        <v>0</v>
      </c>
      <c r="D111" s="115">
        <v>0</v>
      </c>
    </row>
    <row r="112" spans="2:4">
      <c r="B112" s="5"/>
      <c r="C112" s="115">
        <v>0</v>
      </c>
      <c r="D112" s="115">
        <v>0</v>
      </c>
    </row>
    <row r="113" spans="2:4">
      <c r="B113" s="5"/>
      <c r="C113" s="115">
        <v>0</v>
      </c>
      <c r="D113" s="115">
        <v>0</v>
      </c>
    </row>
    <row r="114" spans="2:4">
      <c r="B114" s="5"/>
      <c r="C114" s="115">
        <v>0</v>
      </c>
      <c r="D114" s="115">
        <v>0</v>
      </c>
    </row>
    <row r="115" spans="2:4">
      <c r="B115" s="5"/>
      <c r="C115" s="115">
        <v>0</v>
      </c>
      <c r="D115" s="115">
        <v>0</v>
      </c>
    </row>
    <row r="116" spans="2:4">
      <c r="B116" s="5"/>
      <c r="C116" s="115">
        <v>0</v>
      </c>
      <c r="D116" s="115">
        <v>0</v>
      </c>
    </row>
    <row r="117" spans="2:4">
      <c r="B117" s="5"/>
      <c r="C117" s="115">
        <v>0</v>
      </c>
      <c r="D117" s="115">
        <v>0</v>
      </c>
    </row>
    <row r="118" spans="2:4">
      <c r="B118" s="5"/>
      <c r="C118" s="115">
        <v>0</v>
      </c>
      <c r="D118" s="115">
        <v>0</v>
      </c>
    </row>
    <row r="119" spans="2:4">
      <c r="B119" s="5"/>
      <c r="C119" s="115">
        <v>0</v>
      </c>
      <c r="D119" s="115">
        <v>0</v>
      </c>
    </row>
    <row r="120" spans="2:4">
      <c r="B120" s="5"/>
      <c r="C120" s="115">
        <v>0</v>
      </c>
      <c r="D120" s="115">
        <v>0</v>
      </c>
    </row>
    <row r="121" spans="2:4">
      <c r="B121" s="5"/>
      <c r="C121" s="115">
        <v>0</v>
      </c>
      <c r="D121" s="115">
        <v>0</v>
      </c>
    </row>
    <row r="122" spans="2:4">
      <c r="B122" s="5"/>
      <c r="C122" s="115">
        <v>0</v>
      </c>
      <c r="D122" s="115">
        <v>0</v>
      </c>
    </row>
    <row r="123" spans="2:4">
      <c r="B123" s="5"/>
      <c r="C123" s="115">
        <v>0</v>
      </c>
      <c r="D123" s="115">
        <v>0</v>
      </c>
    </row>
    <row r="124" spans="2:4">
      <c r="B124" s="5"/>
      <c r="C124" s="115">
        <v>0</v>
      </c>
      <c r="D124" s="115">
        <v>0</v>
      </c>
    </row>
    <row r="125" spans="2:4">
      <c r="B125" s="5"/>
      <c r="C125" s="115">
        <v>0</v>
      </c>
      <c r="D125" s="115">
        <v>0</v>
      </c>
    </row>
    <row r="126" spans="2:4">
      <c r="B126" s="5"/>
      <c r="C126" s="115">
        <v>0</v>
      </c>
      <c r="D126" s="115">
        <v>0</v>
      </c>
    </row>
    <row r="127" spans="2:4">
      <c r="B127" s="5"/>
      <c r="C127" s="115">
        <v>0</v>
      </c>
      <c r="D127" s="115">
        <v>0</v>
      </c>
    </row>
    <row r="128" spans="2:4">
      <c r="B128" s="5"/>
      <c r="C128" s="115">
        <v>0</v>
      </c>
      <c r="D128" s="115">
        <v>0</v>
      </c>
    </row>
    <row r="129" spans="2:4">
      <c r="B129" s="5"/>
      <c r="C129" s="115">
        <v>0</v>
      </c>
      <c r="D129" s="115">
        <v>0</v>
      </c>
    </row>
    <row r="130" spans="2:4">
      <c r="B130" s="5"/>
      <c r="C130" s="115">
        <v>0</v>
      </c>
      <c r="D130" s="115">
        <v>0</v>
      </c>
    </row>
    <row r="131" spans="2:4">
      <c r="B131" s="5"/>
      <c r="C131" s="115">
        <v>0</v>
      </c>
      <c r="D131" s="115">
        <v>0</v>
      </c>
    </row>
    <row r="132" spans="2:4">
      <c r="B132" s="5"/>
      <c r="C132" s="115">
        <v>0</v>
      </c>
      <c r="D132" s="115">
        <v>0</v>
      </c>
    </row>
    <row r="133" spans="2:4">
      <c r="B133" s="5"/>
      <c r="C133" s="115">
        <v>0</v>
      </c>
      <c r="D133" s="115">
        <v>0</v>
      </c>
    </row>
    <row r="134" spans="2:4">
      <c r="B134" s="5"/>
      <c r="C134" s="115">
        <v>0</v>
      </c>
      <c r="D134" s="115">
        <v>0</v>
      </c>
    </row>
    <row r="135" spans="2:4">
      <c r="B135" s="5"/>
      <c r="C135" s="115">
        <v>0</v>
      </c>
      <c r="D135" s="115">
        <v>0</v>
      </c>
    </row>
    <row r="136" spans="2:4">
      <c r="B136" s="5"/>
      <c r="C136" s="115">
        <v>0</v>
      </c>
      <c r="D136" s="115">
        <v>0</v>
      </c>
    </row>
    <row r="137" spans="2:4">
      <c r="B137" s="5"/>
      <c r="C137" s="115">
        <v>0</v>
      </c>
      <c r="D137" s="115">
        <v>0</v>
      </c>
    </row>
    <row r="138" spans="2:4">
      <c r="B138" s="5"/>
      <c r="C138" s="115">
        <v>0</v>
      </c>
      <c r="D138" s="115">
        <v>0</v>
      </c>
    </row>
    <row r="139" spans="2:4">
      <c r="B139" s="5"/>
      <c r="C139" s="115">
        <v>0</v>
      </c>
      <c r="D139" s="115">
        <v>0</v>
      </c>
    </row>
    <row r="140" spans="2:4">
      <c r="B140" s="5"/>
      <c r="C140" s="115">
        <v>0</v>
      </c>
      <c r="D140" s="115">
        <v>0</v>
      </c>
    </row>
    <row r="141" spans="2:4">
      <c r="B141" s="5"/>
      <c r="C141" s="115">
        <v>0</v>
      </c>
      <c r="D141" s="115">
        <v>0</v>
      </c>
    </row>
    <row r="142" spans="2:4">
      <c r="B142" s="5"/>
      <c r="C142" s="115">
        <v>0</v>
      </c>
      <c r="D142" s="115">
        <v>0</v>
      </c>
    </row>
    <row r="143" spans="2:4">
      <c r="B143" s="5"/>
      <c r="C143" s="115">
        <v>0</v>
      </c>
      <c r="D143" s="115">
        <v>0</v>
      </c>
    </row>
    <row r="144" spans="2:4">
      <c r="B144" s="5"/>
      <c r="C144" s="115">
        <v>0</v>
      </c>
      <c r="D144" s="115">
        <v>0</v>
      </c>
    </row>
    <row r="145" spans="2:4">
      <c r="B145" s="5"/>
      <c r="C145" s="115">
        <v>0</v>
      </c>
      <c r="D145" s="115">
        <v>0</v>
      </c>
    </row>
    <row r="146" spans="2:4">
      <c r="B146" s="5"/>
      <c r="C146" s="115">
        <v>0</v>
      </c>
      <c r="D146" s="115">
        <v>0</v>
      </c>
    </row>
    <row r="147" spans="2:4">
      <c r="B147" s="5"/>
      <c r="C147" s="115">
        <v>0</v>
      </c>
      <c r="D147" s="115">
        <v>0</v>
      </c>
    </row>
    <row r="148" spans="2:4">
      <c r="B148" s="5"/>
      <c r="C148" s="115">
        <v>0</v>
      </c>
      <c r="D148" s="115">
        <v>0</v>
      </c>
    </row>
    <row r="149" spans="2:4">
      <c r="B149" s="5"/>
      <c r="C149" s="115">
        <v>0</v>
      </c>
      <c r="D149" s="115">
        <v>0</v>
      </c>
    </row>
    <row r="150" spans="2:4">
      <c r="B150" s="5"/>
      <c r="C150" s="115">
        <v>0</v>
      </c>
      <c r="D150" s="115">
        <v>0</v>
      </c>
    </row>
    <row r="151" spans="2:4">
      <c r="B151" s="5"/>
      <c r="C151" s="115">
        <v>0</v>
      </c>
      <c r="D151" s="115">
        <v>0</v>
      </c>
    </row>
    <row r="152" spans="2:4">
      <c r="B152" s="5"/>
      <c r="C152" s="115">
        <v>0</v>
      </c>
      <c r="D152" s="115">
        <v>0</v>
      </c>
    </row>
    <row r="153" spans="2:4">
      <c r="B153" s="5"/>
      <c r="C153" s="115">
        <v>0</v>
      </c>
      <c r="D153" s="115">
        <v>0</v>
      </c>
    </row>
    <row r="154" spans="2:4">
      <c r="B154" s="5"/>
      <c r="C154" s="115">
        <v>0</v>
      </c>
      <c r="D154" s="115">
        <v>0</v>
      </c>
    </row>
    <row r="155" spans="2:4">
      <c r="B155" s="5"/>
      <c r="C155" s="115">
        <v>0</v>
      </c>
      <c r="D155" s="115">
        <v>0</v>
      </c>
    </row>
    <row r="156" spans="2:4">
      <c r="B156" s="5"/>
      <c r="C156" s="115">
        <v>0</v>
      </c>
      <c r="D156" s="115">
        <v>0</v>
      </c>
    </row>
    <row r="157" spans="2:4">
      <c r="B157" s="5"/>
      <c r="C157" s="115">
        <v>0</v>
      </c>
      <c r="D157" s="115">
        <v>0</v>
      </c>
    </row>
    <row r="158" spans="2:4">
      <c r="B158" s="5"/>
      <c r="C158" s="115">
        <v>0</v>
      </c>
      <c r="D158" s="115">
        <v>0</v>
      </c>
    </row>
    <row r="159" spans="2:4">
      <c r="B159" s="5"/>
      <c r="C159" s="115">
        <v>0</v>
      </c>
      <c r="D159" s="115">
        <v>0</v>
      </c>
    </row>
    <row r="160" spans="2:4">
      <c r="B160" s="5"/>
      <c r="C160" s="115">
        <v>0</v>
      </c>
      <c r="D160" s="115">
        <v>0</v>
      </c>
    </row>
    <row r="161" spans="2:4">
      <c r="B161" s="5"/>
      <c r="C161" s="115">
        <v>0</v>
      </c>
      <c r="D161" s="115">
        <v>0</v>
      </c>
    </row>
    <row r="162" spans="2:4">
      <c r="B162" s="5"/>
      <c r="C162" s="115">
        <v>0</v>
      </c>
      <c r="D162" s="115">
        <v>0</v>
      </c>
    </row>
    <row r="163" spans="2:4">
      <c r="B163" s="5"/>
      <c r="C163" s="115">
        <v>0</v>
      </c>
      <c r="D163" s="115">
        <v>0</v>
      </c>
    </row>
    <row r="164" spans="2:4">
      <c r="B164" s="5"/>
      <c r="C164" s="115">
        <v>0</v>
      </c>
      <c r="D164" s="115">
        <v>0</v>
      </c>
    </row>
    <row r="165" spans="2:4">
      <c r="B165" s="5"/>
      <c r="C165" s="115">
        <v>0</v>
      </c>
      <c r="D165" s="115">
        <v>0</v>
      </c>
    </row>
    <row r="166" spans="2:4">
      <c r="B166" s="5"/>
      <c r="C166" s="115">
        <v>0</v>
      </c>
      <c r="D166" s="115">
        <v>0</v>
      </c>
    </row>
    <row r="167" spans="2:4">
      <c r="B167" s="5"/>
      <c r="C167" s="115">
        <v>0</v>
      </c>
      <c r="D167" s="115">
        <v>0</v>
      </c>
    </row>
    <row r="168" spans="2:4">
      <c r="B168" s="5"/>
      <c r="C168" s="115">
        <v>0</v>
      </c>
      <c r="D168" s="115">
        <v>0</v>
      </c>
    </row>
    <row r="169" spans="2:4">
      <c r="B169" s="5"/>
      <c r="C169" s="115">
        <v>0</v>
      </c>
      <c r="D169" s="115">
        <v>0</v>
      </c>
    </row>
    <row r="170" spans="2:4">
      <c r="B170" s="5"/>
      <c r="C170" s="115">
        <v>0</v>
      </c>
      <c r="D170" s="115">
        <v>0</v>
      </c>
    </row>
    <row r="171" spans="2:4">
      <c r="B171" s="5"/>
      <c r="C171" s="115">
        <v>0</v>
      </c>
      <c r="D171" s="115">
        <v>0</v>
      </c>
    </row>
    <row r="172" spans="2:4">
      <c r="B172" s="5"/>
      <c r="C172" s="115">
        <v>0</v>
      </c>
      <c r="D172" s="115">
        <v>0</v>
      </c>
    </row>
    <row r="173" spans="2:4">
      <c r="B173" s="5"/>
      <c r="C173" s="115">
        <v>0</v>
      </c>
      <c r="D173" s="115">
        <v>0</v>
      </c>
    </row>
    <row r="174" spans="2:4">
      <c r="B174" s="5"/>
      <c r="C174" s="115">
        <v>0</v>
      </c>
      <c r="D174" s="115">
        <v>0</v>
      </c>
    </row>
    <row r="175" spans="2:4">
      <c r="B175" s="5"/>
      <c r="C175" s="115">
        <v>0</v>
      </c>
      <c r="D175" s="115">
        <v>0</v>
      </c>
    </row>
    <row r="176" spans="2:4">
      <c r="B176" s="5"/>
      <c r="C176" s="115">
        <v>0</v>
      </c>
      <c r="D176" s="115">
        <v>0</v>
      </c>
    </row>
    <row r="177" spans="2:4">
      <c r="B177" s="5"/>
      <c r="C177" s="115">
        <v>0</v>
      </c>
      <c r="D177" s="115">
        <v>0</v>
      </c>
    </row>
    <row r="178" spans="2:4">
      <c r="B178" s="5"/>
      <c r="C178" s="115">
        <v>0</v>
      </c>
      <c r="D178" s="115">
        <v>0</v>
      </c>
    </row>
    <row r="179" spans="2:4">
      <c r="B179" s="5"/>
      <c r="C179" s="115">
        <v>0</v>
      </c>
      <c r="D179" s="115">
        <v>0</v>
      </c>
    </row>
    <row r="180" spans="2:4">
      <c r="B180" s="5"/>
      <c r="C180" s="115">
        <v>0</v>
      </c>
      <c r="D180" s="115">
        <v>0</v>
      </c>
    </row>
    <row r="181" spans="2:4">
      <c r="B181" s="5"/>
      <c r="C181" s="115">
        <v>0</v>
      </c>
      <c r="D181" s="115">
        <v>0</v>
      </c>
    </row>
    <row r="182" spans="2:4">
      <c r="B182" s="5"/>
      <c r="C182" s="115">
        <v>0</v>
      </c>
      <c r="D182" s="115">
        <v>0</v>
      </c>
    </row>
    <row r="183" spans="2:4">
      <c r="B183" s="5"/>
      <c r="C183" s="115">
        <v>0</v>
      </c>
      <c r="D183" s="115">
        <v>0</v>
      </c>
    </row>
    <row r="184" spans="2:4">
      <c r="B184" s="5"/>
      <c r="C184" s="115">
        <v>0</v>
      </c>
      <c r="D184" s="115">
        <v>0</v>
      </c>
    </row>
    <row r="185" spans="2:4">
      <c r="B185" s="5"/>
      <c r="C185" s="115">
        <v>0</v>
      </c>
      <c r="D185" s="115">
        <v>0</v>
      </c>
    </row>
    <row r="186" spans="2:4">
      <c r="B186" s="5"/>
      <c r="C186" s="115">
        <v>0</v>
      </c>
      <c r="D186" s="115">
        <v>0</v>
      </c>
    </row>
    <row r="187" spans="2:4">
      <c r="B187" s="5"/>
      <c r="C187" s="115">
        <v>0</v>
      </c>
      <c r="D187" s="115">
        <v>0</v>
      </c>
    </row>
    <row r="188" spans="2:4">
      <c r="B188" s="5"/>
      <c r="C188" s="115">
        <v>0</v>
      </c>
      <c r="D188" s="115">
        <v>0</v>
      </c>
    </row>
    <row r="189" spans="2:4">
      <c r="B189" s="5"/>
      <c r="C189" s="115">
        <v>0</v>
      </c>
      <c r="D189" s="115">
        <v>0</v>
      </c>
    </row>
    <row r="190" spans="2:4">
      <c r="B190" s="5"/>
      <c r="C190" s="115">
        <v>0</v>
      </c>
      <c r="D190" s="115">
        <v>0</v>
      </c>
    </row>
    <row r="191" spans="2:4">
      <c r="B191" s="5"/>
      <c r="C191" s="115">
        <v>0</v>
      </c>
      <c r="D191" s="115">
        <v>0</v>
      </c>
    </row>
    <row r="192" spans="2:4">
      <c r="B192" s="5"/>
      <c r="C192" s="115">
        <v>0</v>
      </c>
      <c r="D192" s="115">
        <v>0</v>
      </c>
    </row>
    <row r="193" spans="2:4">
      <c r="B193" s="5"/>
      <c r="C193" s="115">
        <v>0</v>
      </c>
      <c r="D193" s="115">
        <v>0</v>
      </c>
    </row>
    <row r="194" spans="2:4">
      <c r="B194" s="5"/>
      <c r="C194" s="115">
        <v>0</v>
      </c>
      <c r="D194" s="115">
        <v>0</v>
      </c>
    </row>
    <row r="195" spans="2:4">
      <c r="B195" s="5"/>
      <c r="C195" s="115">
        <v>0</v>
      </c>
      <c r="D195" s="115">
        <v>0</v>
      </c>
    </row>
    <row r="196" spans="2:4">
      <c r="B196" s="5"/>
      <c r="C196" s="115">
        <v>0</v>
      </c>
      <c r="D196" s="115">
        <v>0</v>
      </c>
    </row>
    <row r="197" spans="2:4">
      <c r="B197" s="5"/>
      <c r="C197" s="115">
        <v>0</v>
      </c>
      <c r="D197" s="115">
        <v>0</v>
      </c>
    </row>
    <row r="198" spans="2:4">
      <c r="B198" s="5"/>
      <c r="C198" s="115">
        <v>0</v>
      </c>
      <c r="D198" s="115">
        <v>0</v>
      </c>
    </row>
    <row r="199" spans="2:4">
      <c r="B199" s="5"/>
      <c r="C199" s="115">
        <v>0</v>
      </c>
      <c r="D199" s="115">
        <v>0</v>
      </c>
    </row>
    <row r="200" spans="2:4">
      <c r="B200" s="5"/>
      <c r="C200" s="115">
        <v>0</v>
      </c>
      <c r="D200" s="115">
        <v>0</v>
      </c>
    </row>
    <row r="201" spans="2:4">
      <c r="B201" s="5"/>
      <c r="C201" s="115">
        <v>0</v>
      </c>
      <c r="D201" s="115">
        <v>0</v>
      </c>
    </row>
    <row r="202" spans="2:4">
      <c r="B202" s="5"/>
      <c r="C202" s="115">
        <v>0</v>
      </c>
      <c r="D202" s="115">
        <v>0</v>
      </c>
    </row>
    <row r="203" spans="2:4">
      <c r="B203" s="5"/>
      <c r="C203" s="115">
        <v>0</v>
      </c>
      <c r="D203" s="115">
        <v>0</v>
      </c>
    </row>
    <row r="204" spans="2:4">
      <c r="B204" s="5"/>
      <c r="C204" s="115">
        <v>0</v>
      </c>
      <c r="D204" s="115">
        <v>0</v>
      </c>
    </row>
    <row r="205" spans="2:4">
      <c r="B205" s="5"/>
      <c r="C205" s="115">
        <v>0</v>
      </c>
      <c r="D205" s="115">
        <v>0</v>
      </c>
    </row>
    <row r="206" spans="2:4">
      <c r="B206" s="5"/>
      <c r="C206" s="115">
        <v>0</v>
      </c>
      <c r="D206" s="115">
        <v>0</v>
      </c>
    </row>
    <row r="207" spans="2:4">
      <c r="B207" s="5"/>
      <c r="C207" s="115">
        <v>0</v>
      </c>
      <c r="D207" s="115">
        <v>0</v>
      </c>
    </row>
    <row r="208" spans="2:4">
      <c r="B208" s="5"/>
      <c r="C208" s="115">
        <v>0</v>
      </c>
      <c r="D208" s="115">
        <v>0</v>
      </c>
    </row>
    <row r="209" spans="2:4">
      <c r="B209" s="5"/>
      <c r="C209" s="115">
        <v>0</v>
      </c>
      <c r="D209" s="115">
        <v>0</v>
      </c>
    </row>
    <row r="210" spans="2:4">
      <c r="B210" s="5"/>
      <c r="C210" s="115">
        <v>0</v>
      </c>
      <c r="D210" s="115">
        <v>0</v>
      </c>
    </row>
    <row r="211" spans="2:4">
      <c r="B211" s="5"/>
      <c r="C211" s="115">
        <v>0</v>
      </c>
      <c r="D211" s="115">
        <v>0</v>
      </c>
    </row>
    <row r="212" spans="2:4">
      <c r="B212" s="5"/>
      <c r="C212" s="115">
        <v>0</v>
      </c>
      <c r="D212" s="115">
        <v>0</v>
      </c>
    </row>
    <row r="213" spans="2:4">
      <c r="B213" s="5"/>
      <c r="C213" s="115">
        <v>0</v>
      </c>
      <c r="D213" s="115">
        <v>0</v>
      </c>
    </row>
    <row r="214" spans="2:4">
      <c r="B214" s="5"/>
      <c r="C214" s="115">
        <v>0</v>
      </c>
      <c r="D214" s="115">
        <v>0</v>
      </c>
    </row>
    <row r="215" spans="2:4">
      <c r="B215" s="5"/>
      <c r="C215" s="115">
        <v>0</v>
      </c>
      <c r="D215" s="115">
        <v>0</v>
      </c>
    </row>
    <row r="216" spans="2:4">
      <c r="B216" s="5"/>
      <c r="C216" s="115">
        <v>0</v>
      </c>
      <c r="D216" s="115">
        <v>0</v>
      </c>
    </row>
    <row r="217" spans="2:4">
      <c r="B217" s="5"/>
      <c r="C217" s="115">
        <v>0</v>
      </c>
      <c r="D217" s="115">
        <v>0</v>
      </c>
    </row>
    <row r="218" spans="2:4">
      <c r="B218" s="5"/>
      <c r="C218" s="115">
        <v>0</v>
      </c>
      <c r="D218" s="115">
        <v>0</v>
      </c>
    </row>
    <row r="219" spans="2:4">
      <c r="B219" s="5"/>
      <c r="C219" s="115">
        <v>0</v>
      </c>
      <c r="D219" s="115">
        <v>0</v>
      </c>
    </row>
    <row r="220" spans="2:4">
      <c r="B220" s="5"/>
      <c r="C220" s="115">
        <v>0</v>
      </c>
      <c r="D220" s="115">
        <v>0</v>
      </c>
    </row>
    <row r="221" spans="2:4">
      <c r="B221" s="5"/>
      <c r="C221" s="115">
        <v>0</v>
      </c>
      <c r="D221" s="115">
        <v>0</v>
      </c>
    </row>
    <row r="222" spans="2:4">
      <c r="B222" s="5"/>
      <c r="C222" s="115">
        <v>0</v>
      </c>
      <c r="D222" s="115">
        <v>0</v>
      </c>
    </row>
    <row r="223" spans="2:4">
      <c r="B223" s="5"/>
      <c r="C223" s="115">
        <v>0</v>
      </c>
      <c r="D223" s="115">
        <v>0</v>
      </c>
    </row>
    <row r="224" spans="2:4">
      <c r="B224" s="5"/>
      <c r="C224" s="115">
        <v>0</v>
      </c>
      <c r="D224" s="115">
        <v>0</v>
      </c>
    </row>
    <row r="225" spans="2:4">
      <c r="B225" s="5"/>
      <c r="C225" s="115">
        <v>0</v>
      </c>
      <c r="D225" s="115">
        <v>0</v>
      </c>
    </row>
    <row r="226" spans="2:4">
      <c r="B226" s="5"/>
      <c r="C226" s="115">
        <v>0</v>
      </c>
      <c r="D226" s="115">
        <v>0</v>
      </c>
    </row>
    <row r="227" spans="2:4">
      <c r="B227" s="5"/>
      <c r="C227" s="115">
        <v>0</v>
      </c>
      <c r="D227" s="115">
        <v>0</v>
      </c>
    </row>
    <row r="228" spans="2:4">
      <c r="B228" s="5"/>
      <c r="C228" s="115">
        <v>0</v>
      </c>
      <c r="D228" s="115">
        <v>0</v>
      </c>
    </row>
    <row r="229" spans="2:4">
      <c r="B229" s="5"/>
      <c r="C229" s="115">
        <v>0</v>
      </c>
      <c r="D229" s="115">
        <v>0</v>
      </c>
    </row>
    <row r="230" spans="2:4">
      <c r="B230" s="5"/>
      <c r="C230" s="115">
        <v>0</v>
      </c>
      <c r="D230" s="115">
        <v>0</v>
      </c>
    </row>
    <row r="231" spans="2:4">
      <c r="B231" s="5"/>
      <c r="C231" s="115">
        <v>0</v>
      </c>
      <c r="D231" s="115">
        <v>0</v>
      </c>
    </row>
    <row r="232" spans="2:4">
      <c r="B232" s="5"/>
      <c r="C232" s="115">
        <v>0</v>
      </c>
      <c r="D232" s="115">
        <v>0</v>
      </c>
    </row>
    <row r="233" spans="2:4">
      <c r="B233" s="5"/>
      <c r="C233" s="115">
        <v>0</v>
      </c>
      <c r="D233" s="115">
        <v>0</v>
      </c>
    </row>
    <row r="234" spans="2:4">
      <c r="B234" s="5"/>
      <c r="C234" s="115">
        <v>0</v>
      </c>
      <c r="D234" s="115">
        <v>0</v>
      </c>
    </row>
    <row r="235" spans="2:4">
      <c r="B235" s="5"/>
      <c r="C235" s="115">
        <v>0</v>
      </c>
      <c r="D235" s="115">
        <v>0</v>
      </c>
    </row>
    <row r="236" spans="2:4">
      <c r="B236" s="5"/>
      <c r="C236" s="115">
        <v>0</v>
      </c>
      <c r="D236" s="115">
        <v>0</v>
      </c>
    </row>
    <row r="237" spans="2:4">
      <c r="B237" s="5"/>
      <c r="C237" s="115">
        <v>0</v>
      </c>
      <c r="D237" s="115">
        <v>0</v>
      </c>
    </row>
    <row r="238" spans="2:4">
      <c r="B238" s="5"/>
      <c r="C238" s="115">
        <v>0</v>
      </c>
      <c r="D238" s="115">
        <v>0</v>
      </c>
    </row>
    <row r="239" spans="2:4">
      <c r="B239" s="5"/>
      <c r="C239" s="115">
        <v>0</v>
      </c>
      <c r="D239" s="115">
        <v>0</v>
      </c>
    </row>
    <row r="240" spans="2:4">
      <c r="B240" s="5"/>
      <c r="C240" s="115">
        <v>0</v>
      </c>
      <c r="D240" s="115">
        <v>0</v>
      </c>
    </row>
    <row r="241" spans="2:4">
      <c r="B241" s="5"/>
      <c r="C241" s="115">
        <v>0</v>
      </c>
      <c r="D241" s="115">
        <v>0</v>
      </c>
    </row>
    <row r="242" spans="2:4">
      <c r="B242" s="5"/>
      <c r="C242" s="115">
        <v>0</v>
      </c>
      <c r="D242" s="115">
        <v>0</v>
      </c>
    </row>
    <row r="243" spans="2:4">
      <c r="B243" s="5"/>
      <c r="C243" s="115">
        <v>0</v>
      </c>
      <c r="D243" s="115">
        <v>0</v>
      </c>
    </row>
    <row r="244" spans="2:4">
      <c r="B244" s="5"/>
      <c r="C244" s="115">
        <v>0</v>
      </c>
      <c r="D244" s="115">
        <v>0</v>
      </c>
    </row>
    <row r="245" spans="2:4">
      <c r="B245" s="5"/>
      <c r="C245" s="115">
        <v>0</v>
      </c>
      <c r="D245" s="115">
        <v>0</v>
      </c>
    </row>
    <row r="246" spans="2:4">
      <c r="B246" s="5"/>
      <c r="C246" s="115">
        <v>0</v>
      </c>
      <c r="D246" s="115">
        <v>0</v>
      </c>
    </row>
    <row r="247" spans="2:4">
      <c r="B247" s="5"/>
      <c r="C247" s="115">
        <v>0</v>
      </c>
      <c r="D247" s="115">
        <v>0</v>
      </c>
    </row>
    <row r="248" spans="2:4">
      <c r="B248" s="5"/>
      <c r="C248" s="115">
        <v>0</v>
      </c>
      <c r="D248" s="115">
        <v>0</v>
      </c>
    </row>
    <row r="249" spans="2:4">
      <c r="B249" s="116" t="s">
        <v>105</v>
      </c>
      <c r="C249" s="117">
        <f>SUM(C15:C248)</f>
        <v>0</v>
      </c>
      <c r="D249" s="117">
        <f>SUM(D15:D248)</f>
        <v>0</v>
      </c>
    </row>
    <row r="250" spans="2:4">
      <c r="B250" s="1022" t="s">
        <v>134</v>
      </c>
      <c r="C250" s="1022"/>
      <c r="D250" s="118">
        <f>D13-C249+D249</f>
        <v>0</v>
      </c>
    </row>
    <row r="255" spans="2:4">
      <c r="B255" s="1016" t="s">
        <v>135</v>
      </c>
      <c r="C255" s="1016"/>
      <c r="D255" s="1016"/>
    </row>
    <row r="256" spans="2:4">
      <c r="B256" s="1017" t="s">
        <v>136</v>
      </c>
      <c r="C256" s="1017"/>
      <c r="D256" s="1017"/>
    </row>
  </sheetData>
  <sheetProtection password="B090" sheet="1" objects="1" scenarios="1"/>
  <customSheetViews>
    <customSheetView guid="{4D67ECEB-8567-46A4-915F-4BBFDD1E02FC}" state="hidden">
      <selection activeCell="D36" sqref="D36"/>
      <pageMargins left="0.511811024" right="0.511811024" top="0.78740157499999996" bottom="0.78740157499999996" header="0.31496062000000002" footer="0.31496062000000002"/>
    </customSheetView>
  </customSheetViews>
  <mergeCells count="9">
    <mergeCell ref="B13:C13"/>
    <mergeCell ref="B250:C250"/>
    <mergeCell ref="B255:D255"/>
    <mergeCell ref="B256:D256"/>
    <mergeCell ref="B3:D3"/>
    <mergeCell ref="B4:D4"/>
    <mergeCell ref="B5:D5"/>
    <mergeCell ref="A8:E8"/>
    <mergeCell ref="A10:E10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F357"/>
  <sheetViews>
    <sheetView topLeftCell="A330" workbookViewId="0">
      <selection activeCell="B43" sqref="B43"/>
    </sheetView>
  </sheetViews>
  <sheetFormatPr defaultColWidth="9.140625" defaultRowHeight="15"/>
  <cols>
    <col min="1" max="1" width="25.5703125" style="1" customWidth="1"/>
    <col min="2" max="2" width="29.140625" style="96" customWidth="1"/>
    <col min="3" max="4" width="29.140625" style="1" customWidth="1"/>
    <col min="5" max="5" width="23.28515625" style="1" customWidth="1"/>
    <col min="6" max="6" width="11.7109375" style="1" bestFit="1" customWidth="1"/>
    <col min="7" max="16384" width="9.140625" style="1"/>
  </cols>
  <sheetData>
    <row r="3" spans="1:5" ht="15.75">
      <c r="A3" s="1013" t="s">
        <v>0</v>
      </c>
      <c r="B3" s="1013"/>
      <c r="C3" s="1013"/>
      <c r="D3" s="1013"/>
      <c r="E3" s="1013"/>
    </row>
    <row r="4" spans="1:5" ht="15.75">
      <c r="A4" s="1013" t="s">
        <v>1</v>
      </c>
      <c r="B4" s="1013"/>
      <c r="C4" s="1013"/>
      <c r="D4" s="1013"/>
      <c r="E4" s="1013"/>
    </row>
    <row r="5" spans="1:5" ht="15.75">
      <c r="A5" s="1013" t="s">
        <v>4</v>
      </c>
      <c r="B5" s="1013"/>
      <c r="C5" s="1013"/>
      <c r="D5" s="1013"/>
      <c r="E5" s="1013"/>
    </row>
    <row r="8" spans="1:5" ht="47.25" customHeight="1">
      <c r="A8" s="1018" t="s">
        <v>866</v>
      </c>
      <c r="B8" s="1019"/>
      <c r="C8" s="1019"/>
      <c r="D8" s="1019"/>
      <c r="E8" s="1019"/>
    </row>
    <row r="10" spans="1:5" ht="45.75" customHeight="1">
      <c r="A10" s="1020" t="s">
        <v>659</v>
      </c>
      <c r="B10" s="1021"/>
      <c r="C10" s="1021"/>
      <c r="D10" s="1021"/>
      <c r="E10" s="1021"/>
    </row>
    <row r="13" spans="1:5">
      <c r="B13" s="1014" t="s">
        <v>131</v>
      </c>
      <c r="C13" s="1014"/>
      <c r="D13" s="113">
        <v>4.8</v>
      </c>
    </row>
    <row r="14" spans="1:5">
      <c r="B14" s="114" t="s">
        <v>123</v>
      </c>
      <c r="C14" s="114" t="s">
        <v>132</v>
      </c>
      <c r="D14" s="114" t="s">
        <v>133</v>
      </c>
    </row>
    <row r="15" spans="1:5">
      <c r="B15" s="161">
        <v>45474</v>
      </c>
      <c r="C15" s="335">
        <v>2.6</v>
      </c>
      <c r="D15" s="335">
        <v>0</v>
      </c>
    </row>
    <row r="16" spans="1:5">
      <c r="B16" s="161">
        <v>45476</v>
      </c>
      <c r="C16" s="335">
        <v>0</v>
      </c>
      <c r="D16" s="335">
        <v>4781.29</v>
      </c>
    </row>
    <row r="17" spans="2:4">
      <c r="B17" s="161">
        <v>45476</v>
      </c>
      <c r="C17" s="335">
        <v>0</v>
      </c>
      <c r="D17" s="335">
        <v>25218.71</v>
      </c>
    </row>
    <row r="18" spans="2:4">
      <c r="B18" s="161">
        <v>45476</v>
      </c>
      <c r="C18" s="335">
        <v>0</v>
      </c>
      <c r="D18" s="335">
        <v>1.57</v>
      </c>
    </row>
    <row r="19" spans="2:4">
      <c r="B19" s="161">
        <v>45476</v>
      </c>
      <c r="C19" s="335">
        <v>0</v>
      </c>
      <c r="D19" s="335">
        <v>30000</v>
      </c>
    </row>
    <row r="20" spans="2:4">
      <c r="B20" s="161">
        <v>45476</v>
      </c>
      <c r="C20" s="335">
        <v>1.57</v>
      </c>
      <c r="D20" s="335">
        <v>0</v>
      </c>
    </row>
    <row r="21" spans="2:4">
      <c r="B21" s="161">
        <v>45476</v>
      </c>
      <c r="C21" s="335">
        <v>2.2000000000000002</v>
      </c>
      <c r="D21" s="335">
        <v>0</v>
      </c>
    </row>
    <row r="22" spans="2:4">
      <c r="B22" s="161">
        <v>45476</v>
      </c>
      <c r="C22" s="335">
        <v>30000</v>
      </c>
      <c r="D22" s="335">
        <v>0</v>
      </c>
    </row>
    <row r="23" spans="2:4">
      <c r="B23" s="161">
        <v>45476</v>
      </c>
      <c r="C23" s="335">
        <v>30000</v>
      </c>
      <c r="D23" s="335">
        <v>0</v>
      </c>
    </row>
    <row r="24" spans="2:4">
      <c r="B24" s="161">
        <v>45478</v>
      </c>
      <c r="C24" s="335">
        <v>0</v>
      </c>
      <c r="D24" s="335">
        <v>26725.13</v>
      </c>
    </row>
    <row r="25" spans="2:4">
      <c r="B25" s="161">
        <v>45478</v>
      </c>
      <c r="C25" s="335">
        <v>0</v>
      </c>
      <c r="D25" s="335">
        <v>23174.87</v>
      </c>
    </row>
    <row r="26" spans="2:4">
      <c r="B26" s="161">
        <v>45478</v>
      </c>
      <c r="C26" s="335">
        <v>0</v>
      </c>
      <c r="D26" s="335">
        <v>48327.05</v>
      </c>
    </row>
    <row r="27" spans="2:4">
      <c r="B27" s="161">
        <v>45478</v>
      </c>
      <c r="C27" s="335">
        <v>96600</v>
      </c>
      <c r="D27" s="335">
        <v>0</v>
      </c>
    </row>
    <row r="28" spans="2:4">
      <c r="B28" s="161">
        <v>45478</v>
      </c>
      <c r="C28" s="335">
        <v>0.4</v>
      </c>
      <c r="D28" s="335">
        <v>0</v>
      </c>
    </row>
    <row r="29" spans="2:4">
      <c r="B29" s="161">
        <v>45478</v>
      </c>
      <c r="C29" s="335">
        <v>2.6</v>
      </c>
      <c r="D29" s="335">
        <v>0</v>
      </c>
    </row>
    <row r="30" spans="2:4">
      <c r="B30" s="161">
        <v>45478</v>
      </c>
      <c r="C30" s="335">
        <v>9</v>
      </c>
      <c r="D30" s="335">
        <v>0</v>
      </c>
    </row>
    <row r="31" spans="2:4">
      <c r="B31" s="161">
        <v>45478</v>
      </c>
      <c r="C31" s="335">
        <v>1597</v>
      </c>
      <c r="D31" s="335">
        <v>0</v>
      </c>
    </row>
    <row r="32" spans="2:4">
      <c r="B32" s="161">
        <v>45481</v>
      </c>
      <c r="C32" s="335">
        <v>2.6</v>
      </c>
      <c r="D32" s="335">
        <v>0</v>
      </c>
    </row>
    <row r="33" spans="2:4">
      <c r="B33" s="161">
        <v>45481</v>
      </c>
      <c r="C33" s="335">
        <v>15.45</v>
      </c>
      <c r="D33" s="335">
        <v>0</v>
      </c>
    </row>
    <row r="34" spans="2:4">
      <c r="B34" s="161">
        <v>45491</v>
      </c>
      <c r="C34" s="335">
        <v>0</v>
      </c>
      <c r="D34" s="335">
        <v>28816.78</v>
      </c>
    </row>
    <row r="35" spans="2:4">
      <c r="B35" s="161">
        <v>45491</v>
      </c>
      <c r="C35" s="335">
        <v>0</v>
      </c>
      <c r="D35" s="335">
        <v>6683.22</v>
      </c>
    </row>
    <row r="36" spans="2:4">
      <c r="B36" s="161">
        <v>45491</v>
      </c>
      <c r="C36" s="335">
        <v>2.6</v>
      </c>
      <c r="D36" s="335">
        <v>0</v>
      </c>
    </row>
    <row r="37" spans="2:4">
      <c r="B37" s="161">
        <v>45491</v>
      </c>
      <c r="C37" s="335">
        <v>59.5</v>
      </c>
      <c r="D37" s="335">
        <v>0</v>
      </c>
    </row>
    <row r="38" spans="2:4">
      <c r="B38" s="161">
        <v>45491</v>
      </c>
      <c r="C38" s="335">
        <v>35430</v>
      </c>
      <c r="D38" s="335">
        <v>0</v>
      </c>
    </row>
    <row r="39" spans="2:4">
      <c r="B39" s="161">
        <v>45496</v>
      </c>
      <c r="C39" s="335">
        <v>2.6</v>
      </c>
      <c r="D39" s="335">
        <v>0</v>
      </c>
    </row>
    <row r="40" spans="2:4">
      <c r="B40" s="161">
        <v>45503</v>
      </c>
      <c r="C40" s="335">
        <v>5.3</v>
      </c>
      <c r="D40" s="335">
        <v>0</v>
      </c>
    </row>
    <row r="41" spans="2:4">
      <c r="B41" s="161">
        <v>45504</v>
      </c>
      <c r="C41" s="335">
        <v>0</v>
      </c>
      <c r="D41" s="335">
        <v>20000</v>
      </c>
    </row>
    <row r="42" spans="2:4">
      <c r="B42" s="161">
        <v>45504</v>
      </c>
      <c r="C42" s="335">
        <v>20000</v>
      </c>
      <c r="D42" s="335">
        <v>0</v>
      </c>
    </row>
    <row r="43" spans="2:4">
      <c r="B43" s="161"/>
      <c r="C43" s="335">
        <v>0</v>
      </c>
      <c r="D43" s="335">
        <v>0</v>
      </c>
    </row>
    <row r="44" spans="2:4">
      <c r="B44" s="161"/>
      <c r="C44" s="335">
        <v>0</v>
      </c>
      <c r="D44" s="335">
        <v>0</v>
      </c>
    </row>
    <row r="45" spans="2:4">
      <c r="B45" s="161"/>
      <c r="C45" s="335">
        <v>0</v>
      </c>
      <c r="D45" s="335">
        <v>0</v>
      </c>
    </row>
    <row r="46" spans="2:4">
      <c r="B46" s="161"/>
      <c r="C46" s="335">
        <v>0</v>
      </c>
      <c r="D46" s="335">
        <v>0</v>
      </c>
    </row>
    <row r="47" spans="2:4">
      <c r="B47" s="161"/>
      <c r="C47" s="335">
        <v>0</v>
      </c>
      <c r="D47" s="335">
        <v>0</v>
      </c>
    </row>
    <row r="48" spans="2:4">
      <c r="B48" s="161"/>
      <c r="C48" s="335">
        <v>0</v>
      </c>
      <c r="D48" s="335">
        <v>0</v>
      </c>
    </row>
    <row r="49" spans="2:4">
      <c r="B49" s="161"/>
      <c r="C49" s="335">
        <v>0</v>
      </c>
      <c r="D49" s="335">
        <v>0</v>
      </c>
    </row>
    <row r="50" spans="2:4">
      <c r="B50" s="161"/>
      <c r="C50" s="335">
        <v>0</v>
      </c>
      <c r="D50" s="335">
        <v>0</v>
      </c>
    </row>
    <row r="51" spans="2:4">
      <c r="B51" s="161"/>
      <c r="C51" s="335">
        <v>0</v>
      </c>
      <c r="D51" s="335">
        <v>0</v>
      </c>
    </row>
    <row r="52" spans="2:4">
      <c r="B52" s="161"/>
      <c r="C52" s="335">
        <v>0</v>
      </c>
      <c r="D52" s="335">
        <v>0</v>
      </c>
    </row>
    <row r="53" spans="2:4">
      <c r="B53" s="161"/>
      <c r="C53" s="335">
        <v>0</v>
      </c>
      <c r="D53" s="335">
        <v>0</v>
      </c>
    </row>
    <row r="54" spans="2:4">
      <c r="B54" s="161"/>
      <c r="C54" s="335">
        <v>0</v>
      </c>
      <c r="D54" s="335">
        <v>0</v>
      </c>
    </row>
    <row r="55" spans="2:4">
      <c r="B55" s="161"/>
      <c r="C55" s="335">
        <v>0</v>
      </c>
      <c r="D55" s="335">
        <v>0</v>
      </c>
    </row>
    <row r="56" spans="2:4">
      <c r="B56" s="161"/>
      <c r="C56" s="335">
        <v>0</v>
      </c>
      <c r="D56" s="335">
        <v>0</v>
      </c>
    </row>
    <row r="57" spans="2:4">
      <c r="B57" s="161"/>
      <c r="C57" s="335">
        <v>0</v>
      </c>
      <c r="D57" s="335">
        <v>0</v>
      </c>
    </row>
    <row r="58" spans="2:4">
      <c r="B58" s="161"/>
      <c r="C58" s="335">
        <v>0</v>
      </c>
      <c r="D58" s="335">
        <v>0</v>
      </c>
    </row>
    <row r="59" spans="2:4">
      <c r="B59" s="161"/>
      <c r="C59" s="335">
        <v>0</v>
      </c>
      <c r="D59" s="335">
        <v>0</v>
      </c>
    </row>
    <row r="60" spans="2:4">
      <c r="B60" s="161"/>
      <c r="C60" s="335">
        <v>0</v>
      </c>
      <c r="D60" s="335">
        <v>0</v>
      </c>
    </row>
    <row r="61" spans="2:4">
      <c r="B61" s="161"/>
      <c r="C61" s="335">
        <v>0</v>
      </c>
      <c r="D61" s="335">
        <v>0</v>
      </c>
    </row>
    <row r="62" spans="2:4">
      <c r="B62" s="161"/>
      <c r="C62" s="335">
        <v>0</v>
      </c>
      <c r="D62" s="335">
        <v>0</v>
      </c>
    </row>
    <row r="63" spans="2:4">
      <c r="B63" s="161"/>
      <c r="C63" s="335">
        <v>0</v>
      </c>
      <c r="D63" s="335">
        <v>0</v>
      </c>
    </row>
    <row r="64" spans="2:4">
      <c r="B64" s="161"/>
      <c r="C64" s="335">
        <v>0</v>
      </c>
      <c r="D64" s="335">
        <v>0</v>
      </c>
    </row>
    <row r="65" spans="2:4">
      <c r="B65" s="161"/>
      <c r="C65" s="335">
        <v>0</v>
      </c>
      <c r="D65" s="335">
        <v>0</v>
      </c>
    </row>
    <row r="66" spans="2:4">
      <c r="B66" s="161"/>
      <c r="C66" s="335">
        <v>0</v>
      </c>
      <c r="D66" s="335">
        <v>0</v>
      </c>
    </row>
    <row r="67" spans="2:4">
      <c r="B67" s="161"/>
      <c r="C67" s="335">
        <v>0</v>
      </c>
      <c r="D67" s="335">
        <v>0</v>
      </c>
    </row>
    <row r="68" spans="2:4">
      <c r="B68" s="161"/>
      <c r="C68" s="335">
        <v>0</v>
      </c>
      <c r="D68" s="335">
        <v>0</v>
      </c>
    </row>
    <row r="69" spans="2:4">
      <c r="B69" s="161"/>
      <c r="C69" s="335">
        <v>0</v>
      </c>
      <c r="D69" s="335">
        <v>0</v>
      </c>
    </row>
    <row r="70" spans="2:4">
      <c r="B70" s="161"/>
      <c r="C70" s="335">
        <v>0</v>
      </c>
      <c r="D70" s="335">
        <v>0</v>
      </c>
    </row>
    <row r="71" spans="2:4">
      <c r="B71" s="161"/>
      <c r="C71" s="335">
        <v>0</v>
      </c>
      <c r="D71" s="335">
        <v>0</v>
      </c>
    </row>
    <row r="72" spans="2:4">
      <c r="B72" s="161"/>
      <c r="C72" s="335">
        <v>0</v>
      </c>
      <c r="D72" s="335">
        <v>0</v>
      </c>
    </row>
    <row r="73" spans="2:4">
      <c r="B73" s="161"/>
      <c r="C73" s="335"/>
      <c r="D73" s="335"/>
    </row>
    <row r="74" spans="2:4">
      <c r="B74" s="161"/>
      <c r="C74" s="335"/>
      <c r="D74" s="335"/>
    </row>
    <row r="75" spans="2:4">
      <c r="B75" s="161"/>
      <c r="C75" s="335"/>
      <c r="D75" s="335"/>
    </row>
    <row r="76" spans="2:4">
      <c r="B76" s="161"/>
      <c r="C76" s="335"/>
      <c r="D76" s="335"/>
    </row>
    <row r="77" spans="2:4">
      <c r="B77" s="161"/>
      <c r="C77" s="335"/>
      <c r="D77" s="335"/>
    </row>
    <row r="78" spans="2:4">
      <c r="B78" s="161"/>
      <c r="C78" s="335"/>
      <c r="D78" s="335"/>
    </row>
    <row r="79" spans="2:4">
      <c r="B79" s="161"/>
      <c r="C79" s="335"/>
      <c r="D79" s="335"/>
    </row>
    <row r="80" spans="2:4">
      <c r="B80" s="161"/>
      <c r="C80" s="335"/>
      <c r="D80" s="335"/>
    </row>
    <row r="81" spans="1:6">
      <c r="B81" s="161"/>
      <c r="C81" s="335"/>
      <c r="D81" s="335"/>
    </row>
    <row r="82" spans="1:6">
      <c r="B82" s="161"/>
      <c r="C82" s="335"/>
      <c r="D82" s="335"/>
    </row>
    <row r="83" spans="1:6">
      <c r="B83" s="161"/>
      <c r="C83" s="335"/>
      <c r="D83" s="335"/>
    </row>
    <row r="84" spans="1:6">
      <c r="B84" s="161"/>
      <c r="C84" s="335"/>
      <c r="D84" s="335"/>
    </row>
    <row r="85" spans="1:6">
      <c r="B85" s="161"/>
      <c r="C85" s="335"/>
      <c r="D85" s="335"/>
    </row>
    <row r="86" spans="1:6">
      <c r="B86" s="161"/>
      <c r="C86" s="335"/>
      <c r="D86" s="335"/>
    </row>
    <row r="87" spans="1:6">
      <c r="B87" s="161"/>
      <c r="C87" s="335"/>
      <c r="D87" s="335"/>
    </row>
    <row r="88" spans="1:6">
      <c r="B88" s="161"/>
      <c r="C88" s="335"/>
      <c r="D88" s="335"/>
    </row>
    <row r="89" spans="1:6">
      <c r="B89" s="161"/>
      <c r="C89" s="335"/>
      <c r="D89" s="335"/>
    </row>
    <row r="90" spans="1:6">
      <c r="A90" s="312"/>
      <c r="B90" s="161"/>
      <c r="C90" s="335"/>
      <c r="D90" s="335"/>
      <c r="E90" s="312"/>
      <c r="F90" s="313"/>
    </row>
    <row r="91" spans="1:6">
      <c r="B91" s="161"/>
      <c r="C91" s="335"/>
      <c r="D91" s="335"/>
    </row>
    <row r="92" spans="1:6">
      <c r="B92" s="161"/>
      <c r="C92" s="335"/>
      <c r="D92" s="335"/>
    </row>
    <row r="93" spans="1:6">
      <c r="B93" s="161"/>
      <c r="C93" s="335"/>
      <c r="D93" s="335"/>
    </row>
    <row r="94" spans="1:6">
      <c r="B94" s="161"/>
      <c r="C94" s="335"/>
      <c r="D94" s="335"/>
    </row>
    <row r="95" spans="1:6">
      <c r="B95" s="161"/>
      <c r="C95" s="335"/>
      <c r="D95" s="335"/>
    </row>
    <row r="96" spans="1:6">
      <c r="B96" s="161"/>
      <c r="C96" s="335"/>
      <c r="D96" s="335"/>
    </row>
    <row r="97" spans="2:4">
      <c r="B97" s="161"/>
      <c r="C97" s="335"/>
      <c r="D97" s="335"/>
    </row>
    <row r="98" spans="2:4">
      <c r="B98" s="161"/>
      <c r="C98" s="335"/>
      <c r="D98" s="335"/>
    </row>
    <row r="99" spans="2:4">
      <c r="B99" s="161"/>
      <c r="C99" s="335"/>
      <c r="D99" s="335"/>
    </row>
    <row r="100" spans="2:4">
      <c r="B100" s="161"/>
      <c r="C100" s="335"/>
      <c r="D100" s="335"/>
    </row>
    <row r="101" spans="2:4">
      <c r="B101" s="161"/>
      <c r="C101" s="335">
        <v>0</v>
      </c>
      <c r="D101" s="335">
        <v>0</v>
      </c>
    </row>
    <row r="102" spans="2:4">
      <c r="B102" s="161"/>
      <c r="C102" s="335">
        <v>0</v>
      </c>
      <c r="D102" s="335">
        <v>0</v>
      </c>
    </row>
    <row r="103" spans="2:4">
      <c r="B103" s="161"/>
      <c r="C103" s="335">
        <v>0</v>
      </c>
      <c r="D103" s="335">
        <v>0</v>
      </c>
    </row>
    <row r="104" spans="2:4">
      <c r="B104" s="161"/>
      <c r="C104" s="335">
        <v>0</v>
      </c>
      <c r="D104" s="335">
        <v>0</v>
      </c>
    </row>
    <row r="105" spans="2:4">
      <c r="B105" s="161"/>
      <c r="C105" s="335">
        <v>0</v>
      </c>
      <c r="D105" s="335">
        <v>0</v>
      </c>
    </row>
    <row r="106" spans="2:4">
      <c r="B106" s="161"/>
      <c r="C106" s="335">
        <v>0</v>
      </c>
      <c r="D106" s="335">
        <v>0</v>
      </c>
    </row>
    <row r="107" spans="2:4">
      <c r="B107" s="161"/>
      <c r="C107" s="335">
        <v>0</v>
      </c>
      <c r="D107" s="335">
        <v>0</v>
      </c>
    </row>
    <row r="108" spans="2:4">
      <c r="B108" s="161"/>
      <c r="C108" s="335">
        <v>0</v>
      </c>
      <c r="D108" s="335">
        <v>0</v>
      </c>
    </row>
    <row r="109" spans="2:4">
      <c r="B109" s="161"/>
      <c r="C109" s="335">
        <v>0</v>
      </c>
      <c r="D109" s="335">
        <v>0</v>
      </c>
    </row>
    <row r="110" spans="2:4">
      <c r="B110" s="161"/>
      <c r="C110" s="335">
        <v>0</v>
      </c>
      <c r="D110" s="335">
        <v>0</v>
      </c>
    </row>
    <row r="111" spans="2:4">
      <c r="B111" s="161"/>
      <c r="C111" s="335">
        <v>0</v>
      </c>
      <c r="D111" s="335">
        <v>0</v>
      </c>
    </row>
    <row r="112" spans="2:4">
      <c r="B112" s="161"/>
      <c r="C112" s="335">
        <v>0</v>
      </c>
      <c r="D112" s="335">
        <v>0</v>
      </c>
    </row>
    <row r="113" spans="2:4">
      <c r="B113" s="161"/>
      <c r="C113" s="335">
        <v>0</v>
      </c>
      <c r="D113" s="335">
        <v>0</v>
      </c>
    </row>
    <row r="114" spans="2:4">
      <c r="B114" s="161"/>
      <c r="C114" s="335">
        <v>0</v>
      </c>
      <c r="D114" s="335">
        <v>0</v>
      </c>
    </row>
    <row r="115" spans="2:4">
      <c r="B115" s="161"/>
      <c r="C115" s="335">
        <v>0</v>
      </c>
      <c r="D115" s="335">
        <v>0</v>
      </c>
    </row>
    <row r="116" spans="2:4">
      <c r="B116" s="161"/>
      <c r="C116" s="335">
        <v>0</v>
      </c>
      <c r="D116" s="335">
        <v>0</v>
      </c>
    </row>
    <row r="117" spans="2:4">
      <c r="B117" s="161"/>
      <c r="C117" s="335">
        <v>0</v>
      </c>
      <c r="D117" s="335">
        <v>0</v>
      </c>
    </row>
    <row r="118" spans="2:4">
      <c r="B118" s="161"/>
      <c r="C118" s="335">
        <v>0</v>
      </c>
      <c r="D118" s="335">
        <v>0</v>
      </c>
    </row>
    <row r="119" spans="2:4">
      <c r="B119" s="161"/>
      <c r="C119" s="335">
        <v>0</v>
      </c>
      <c r="D119" s="335">
        <v>0</v>
      </c>
    </row>
    <row r="120" spans="2:4">
      <c r="B120" s="161"/>
      <c r="C120" s="335">
        <v>0</v>
      </c>
      <c r="D120" s="335">
        <v>0</v>
      </c>
    </row>
    <row r="121" spans="2:4">
      <c r="B121" s="161"/>
      <c r="C121" s="335">
        <v>0</v>
      </c>
      <c r="D121" s="335">
        <v>0</v>
      </c>
    </row>
    <row r="122" spans="2:4">
      <c r="B122" s="161"/>
      <c r="C122" s="335">
        <v>0</v>
      </c>
      <c r="D122" s="335">
        <v>0</v>
      </c>
    </row>
    <row r="123" spans="2:4">
      <c r="B123" s="161"/>
      <c r="C123" s="335">
        <v>0</v>
      </c>
      <c r="D123" s="335">
        <v>0</v>
      </c>
    </row>
    <row r="124" spans="2:4">
      <c r="B124" s="161"/>
      <c r="C124" s="335">
        <v>0</v>
      </c>
      <c r="D124" s="335">
        <v>0</v>
      </c>
    </row>
    <row r="125" spans="2:4">
      <c r="B125" s="161"/>
      <c r="C125" s="335">
        <v>0</v>
      </c>
      <c r="D125" s="335">
        <v>0</v>
      </c>
    </row>
    <row r="126" spans="2:4">
      <c r="B126" s="161"/>
      <c r="C126" s="335">
        <v>0</v>
      </c>
      <c r="D126" s="335">
        <v>0</v>
      </c>
    </row>
    <row r="127" spans="2:4">
      <c r="B127" s="161"/>
      <c r="C127" s="335">
        <v>0</v>
      </c>
      <c r="D127" s="335">
        <v>0</v>
      </c>
    </row>
    <row r="128" spans="2:4">
      <c r="B128" s="161"/>
      <c r="C128" s="335">
        <v>0</v>
      </c>
      <c r="D128" s="335">
        <v>0</v>
      </c>
    </row>
    <row r="129" spans="2:4">
      <c r="B129" s="161"/>
      <c r="C129" s="335">
        <v>0</v>
      </c>
      <c r="D129" s="335">
        <v>0</v>
      </c>
    </row>
    <row r="130" spans="2:4">
      <c r="B130" s="161"/>
      <c r="C130" s="335">
        <v>0</v>
      </c>
      <c r="D130" s="335">
        <v>0</v>
      </c>
    </row>
    <row r="131" spans="2:4">
      <c r="B131" s="161"/>
      <c r="C131" s="335">
        <v>0</v>
      </c>
      <c r="D131" s="335">
        <v>0</v>
      </c>
    </row>
    <row r="132" spans="2:4">
      <c r="B132" s="161"/>
      <c r="C132" s="335">
        <v>0</v>
      </c>
      <c r="D132" s="335">
        <v>0</v>
      </c>
    </row>
    <row r="133" spans="2:4">
      <c r="B133" s="161"/>
      <c r="C133" s="335">
        <v>0</v>
      </c>
      <c r="D133" s="335">
        <v>0</v>
      </c>
    </row>
    <row r="134" spans="2:4">
      <c r="B134" s="161"/>
      <c r="C134" s="335">
        <v>0</v>
      </c>
      <c r="D134" s="335">
        <v>0</v>
      </c>
    </row>
    <row r="135" spans="2:4">
      <c r="B135" s="161"/>
      <c r="C135" s="335">
        <v>0</v>
      </c>
      <c r="D135" s="335">
        <v>0</v>
      </c>
    </row>
    <row r="136" spans="2:4">
      <c r="B136" s="161"/>
      <c r="C136" s="335">
        <v>0</v>
      </c>
      <c r="D136" s="335">
        <v>0</v>
      </c>
    </row>
    <row r="137" spans="2:4">
      <c r="B137" s="161"/>
      <c r="C137" s="335">
        <v>0</v>
      </c>
      <c r="D137" s="335">
        <v>0</v>
      </c>
    </row>
    <row r="138" spans="2:4">
      <c r="B138" s="161"/>
      <c r="C138" s="335">
        <v>0</v>
      </c>
      <c r="D138" s="335">
        <v>0</v>
      </c>
    </row>
    <row r="139" spans="2:4">
      <c r="B139" s="161"/>
      <c r="C139" s="335">
        <v>0</v>
      </c>
      <c r="D139" s="335">
        <v>0</v>
      </c>
    </row>
    <row r="140" spans="2:4">
      <c r="B140" s="161"/>
      <c r="C140" s="335">
        <v>0</v>
      </c>
      <c r="D140" s="335">
        <v>0</v>
      </c>
    </row>
    <row r="141" spans="2:4">
      <c r="B141" s="161"/>
      <c r="C141" s="335">
        <v>0</v>
      </c>
      <c r="D141" s="335">
        <v>0</v>
      </c>
    </row>
    <row r="142" spans="2:4">
      <c r="B142" s="161"/>
      <c r="C142" s="335">
        <v>0</v>
      </c>
      <c r="D142" s="335">
        <v>0</v>
      </c>
    </row>
    <row r="143" spans="2:4">
      <c r="B143" s="161"/>
      <c r="C143" s="335">
        <v>0</v>
      </c>
      <c r="D143" s="335">
        <v>0</v>
      </c>
    </row>
    <row r="144" spans="2:4">
      <c r="B144" s="161"/>
      <c r="C144" s="335">
        <v>0</v>
      </c>
      <c r="D144" s="335">
        <v>0</v>
      </c>
    </row>
    <row r="145" spans="2:4">
      <c r="B145" s="161"/>
      <c r="C145" s="335">
        <v>0</v>
      </c>
      <c r="D145" s="335">
        <v>0</v>
      </c>
    </row>
    <row r="146" spans="2:4">
      <c r="B146" s="161"/>
      <c r="C146" s="335">
        <v>0</v>
      </c>
      <c r="D146" s="335">
        <v>0</v>
      </c>
    </row>
    <row r="147" spans="2:4">
      <c r="B147" s="161"/>
      <c r="C147" s="335">
        <v>0</v>
      </c>
      <c r="D147" s="335">
        <v>0</v>
      </c>
    </row>
    <row r="148" spans="2:4">
      <c r="B148" s="161"/>
      <c r="C148" s="335">
        <v>0</v>
      </c>
      <c r="D148" s="335">
        <v>0</v>
      </c>
    </row>
    <row r="149" spans="2:4">
      <c r="B149" s="161"/>
      <c r="C149" s="335">
        <v>0</v>
      </c>
      <c r="D149" s="335">
        <v>0</v>
      </c>
    </row>
    <row r="150" spans="2:4">
      <c r="B150" s="161"/>
      <c r="C150" s="335">
        <v>0</v>
      </c>
      <c r="D150" s="335">
        <v>0</v>
      </c>
    </row>
    <row r="151" spans="2:4">
      <c r="B151" s="161"/>
      <c r="C151" s="335">
        <v>0</v>
      </c>
      <c r="D151" s="335">
        <v>0</v>
      </c>
    </row>
    <row r="152" spans="2:4">
      <c r="B152" s="161"/>
      <c r="C152" s="335">
        <v>0</v>
      </c>
      <c r="D152" s="335">
        <v>0</v>
      </c>
    </row>
    <row r="153" spans="2:4">
      <c r="B153" s="161"/>
      <c r="C153" s="335">
        <v>0</v>
      </c>
      <c r="D153" s="335">
        <v>0</v>
      </c>
    </row>
    <row r="154" spans="2:4">
      <c r="B154" s="161"/>
      <c r="C154" s="335">
        <v>0</v>
      </c>
      <c r="D154" s="335">
        <v>0</v>
      </c>
    </row>
    <row r="155" spans="2:4">
      <c r="B155" s="161"/>
      <c r="C155" s="335">
        <v>0</v>
      </c>
      <c r="D155" s="335">
        <v>0</v>
      </c>
    </row>
    <row r="156" spans="2:4">
      <c r="B156" s="161"/>
      <c r="C156" s="335">
        <v>0</v>
      </c>
      <c r="D156" s="335">
        <v>0</v>
      </c>
    </row>
    <row r="157" spans="2:4">
      <c r="B157" s="161"/>
      <c r="C157" s="335">
        <v>0</v>
      </c>
      <c r="D157" s="335">
        <v>0</v>
      </c>
    </row>
    <row r="158" spans="2:4">
      <c r="B158" s="161"/>
      <c r="C158" s="335">
        <v>0</v>
      </c>
      <c r="D158" s="335">
        <v>0</v>
      </c>
    </row>
    <row r="159" spans="2:4">
      <c r="B159" s="161"/>
      <c r="C159" s="335">
        <v>0</v>
      </c>
      <c r="D159" s="335">
        <v>0</v>
      </c>
    </row>
    <row r="160" spans="2:4">
      <c r="B160" s="161"/>
      <c r="C160" s="335">
        <v>0</v>
      </c>
      <c r="D160" s="335">
        <v>0</v>
      </c>
    </row>
    <row r="161" spans="2:4">
      <c r="B161" s="161"/>
      <c r="C161" s="335">
        <v>0</v>
      </c>
      <c r="D161" s="335">
        <v>0</v>
      </c>
    </row>
    <row r="162" spans="2:4">
      <c r="B162" s="161"/>
      <c r="C162" s="335">
        <v>0</v>
      </c>
      <c r="D162" s="335">
        <v>0</v>
      </c>
    </row>
    <row r="163" spans="2:4">
      <c r="B163" s="161"/>
      <c r="C163" s="335">
        <v>0</v>
      </c>
      <c r="D163" s="335">
        <v>0</v>
      </c>
    </row>
    <row r="164" spans="2:4">
      <c r="B164" s="161"/>
      <c r="C164" s="335">
        <v>0</v>
      </c>
      <c r="D164" s="335">
        <v>0</v>
      </c>
    </row>
    <row r="165" spans="2:4">
      <c r="B165" s="161"/>
      <c r="C165" s="335">
        <v>0</v>
      </c>
      <c r="D165" s="335">
        <v>0</v>
      </c>
    </row>
    <row r="166" spans="2:4">
      <c r="B166" s="161"/>
      <c r="C166" s="335">
        <v>0</v>
      </c>
      <c r="D166" s="335">
        <v>0</v>
      </c>
    </row>
    <row r="167" spans="2:4">
      <c r="B167" s="161"/>
      <c r="C167" s="335">
        <v>0</v>
      </c>
      <c r="D167" s="335">
        <v>0</v>
      </c>
    </row>
    <row r="168" spans="2:4">
      <c r="B168" s="161"/>
      <c r="C168" s="335">
        <v>0</v>
      </c>
      <c r="D168" s="335">
        <v>0</v>
      </c>
    </row>
    <row r="169" spans="2:4">
      <c r="B169" s="161"/>
      <c r="C169" s="335">
        <v>0</v>
      </c>
      <c r="D169" s="335">
        <v>0</v>
      </c>
    </row>
    <row r="170" spans="2:4">
      <c r="B170" s="161"/>
      <c r="C170" s="335">
        <v>0</v>
      </c>
      <c r="D170" s="335">
        <v>0</v>
      </c>
    </row>
    <row r="171" spans="2:4">
      <c r="B171" s="161"/>
      <c r="C171" s="335">
        <v>0</v>
      </c>
      <c r="D171" s="335">
        <v>0</v>
      </c>
    </row>
    <row r="172" spans="2:4">
      <c r="B172" s="161"/>
      <c r="C172" s="335">
        <v>0</v>
      </c>
      <c r="D172" s="335">
        <v>0</v>
      </c>
    </row>
    <row r="173" spans="2:4">
      <c r="B173" s="161"/>
      <c r="C173" s="335">
        <v>0</v>
      </c>
      <c r="D173" s="335">
        <v>0</v>
      </c>
    </row>
    <row r="174" spans="2:4">
      <c r="B174" s="161"/>
      <c r="C174" s="335">
        <v>0</v>
      </c>
      <c r="D174" s="335">
        <v>0</v>
      </c>
    </row>
    <row r="175" spans="2:4">
      <c r="B175" s="161"/>
      <c r="C175" s="335">
        <v>0</v>
      </c>
      <c r="D175" s="335">
        <v>0</v>
      </c>
    </row>
    <row r="176" spans="2:4">
      <c r="B176" s="161"/>
      <c r="C176" s="335">
        <v>0</v>
      </c>
      <c r="D176" s="335">
        <v>0</v>
      </c>
    </row>
    <row r="177" spans="2:4">
      <c r="B177" s="161"/>
      <c r="C177" s="335">
        <v>0</v>
      </c>
      <c r="D177" s="335">
        <v>0</v>
      </c>
    </row>
    <row r="178" spans="2:4">
      <c r="B178" s="161"/>
      <c r="C178" s="335">
        <v>0</v>
      </c>
      <c r="D178" s="335">
        <v>0</v>
      </c>
    </row>
    <row r="179" spans="2:4">
      <c r="B179" s="161"/>
      <c r="C179" s="335">
        <v>0</v>
      </c>
      <c r="D179" s="335">
        <v>0</v>
      </c>
    </row>
    <row r="180" spans="2:4">
      <c r="B180" s="161"/>
      <c r="C180" s="335">
        <v>0</v>
      </c>
      <c r="D180" s="335">
        <v>0</v>
      </c>
    </row>
    <row r="181" spans="2:4">
      <c r="B181" s="161"/>
      <c r="C181" s="335">
        <v>0</v>
      </c>
      <c r="D181" s="335">
        <v>0</v>
      </c>
    </row>
    <row r="182" spans="2:4">
      <c r="B182" s="161"/>
      <c r="C182" s="335">
        <v>0</v>
      </c>
      <c r="D182" s="335">
        <v>0</v>
      </c>
    </row>
    <row r="183" spans="2:4">
      <c r="B183" s="161"/>
      <c r="C183" s="335">
        <v>0</v>
      </c>
      <c r="D183" s="335">
        <v>0</v>
      </c>
    </row>
    <row r="184" spans="2:4">
      <c r="B184" s="161"/>
      <c r="C184" s="335">
        <v>0</v>
      </c>
      <c r="D184" s="335">
        <v>0</v>
      </c>
    </row>
    <row r="185" spans="2:4">
      <c r="B185" s="161"/>
      <c r="C185" s="335">
        <v>0</v>
      </c>
      <c r="D185" s="335">
        <v>0</v>
      </c>
    </row>
    <row r="186" spans="2:4">
      <c r="B186" s="161"/>
      <c r="C186" s="335">
        <v>0</v>
      </c>
      <c r="D186" s="335">
        <v>0</v>
      </c>
    </row>
    <row r="187" spans="2:4">
      <c r="B187" s="161"/>
      <c r="C187" s="335">
        <v>0</v>
      </c>
      <c r="D187" s="335">
        <v>0</v>
      </c>
    </row>
    <row r="188" spans="2:4">
      <c r="B188" s="161"/>
      <c r="C188" s="335">
        <v>0</v>
      </c>
      <c r="D188" s="335">
        <v>0</v>
      </c>
    </row>
    <row r="189" spans="2:4">
      <c r="B189" s="161"/>
      <c r="C189" s="335">
        <v>0</v>
      </c>
      <c r="D189" s="335">
        <v>0</v>
      </c>
    </row>
    <row r="190" spans="2:4">
      <c r="B190" s="161"/>
      <c r="C190" s="335">
        <v>0</v>
      </c>
      <c r="D190" s="335">
        <v>0</v>
      </c>
    </row>
    <row r="191" spans="2:4">
      <c r="B191" s="161"/>
      <c r="C191" s="335">
        <v>0</v>
      </c>
      <c r="D191" s="335">
        <v>0</v>
      </c>
    </row>
    <row r="192" spans="2:4">
      <c r="B192" s="161"/>
      <c r="C192" s="335">
        <v>0</v>
      </c>
      <c r="D192" s="335">
        <v>0</v>
      </c>
    </row>
    <row r="193" spans="2:4">
      <c r="B193" s="161"/>
      <c r="C193" s="335">
        <v>0</v>
      </c>
      <c r="D193" s="335">
        <v>0</v>
      </c>
    </row>
    <row r="194" spans="2:4">
      <c r="B194" s="161"/>
      <c r="C194" s="335">
        <v>0</v>
      </c>
      <c r="D194" s="335">
        <v>0</v>
      </c>
    </row>
    <row r="195" spans="2:4">
      <c r="B195" s="161"/>
      <c r="C195" s="335">
        <v>0</v>
      </c>
      <c r="D195" s="335">
        <v>0</v>
      </c>
    </row>
    <row r="196" spans="2:4">
      <c r="B196" s="161"/>
      <c r="C196" s="335">
        <v>0</v>
      </c>
      <c r="D196" s="335">
        <v>0</v>
      </c>
    </row>
    <row r="197" spans="2:4">
      <c r="B197" s="161"/>
      <c r="C197" s="335">
        <v>0</v>
      </c>
      <c r="D197" s="335">
        <v>0</v>
      </c>
    </row>
    <row r="198" spans="2:4">
      <c r="B198" s="161"/>
      <c r="C198" s="335">
        <v>0</v>
      </c>
      <c r="D198" s="335">
        <v>0</v>
      </c>
    </row>
    <row r="199" spans="2:4">
      <c r="B199" s="161"/>
      <c r="C199" s="335">
        <v>0</v>
      </c>
      <c r="D199" s="335">
        <v>0</v>
      </c>
    </row>
    <row r="200" spans="2:4">
      <c r="B200" s="161"/>
      <c r="C200" s="335">
        <v>0</v>
      </c>
      <c r="D200" s="335">
        <v>0</v>
      </c>
    </row>
    <row r="201" spans="2:4">
      <c r="B201" s="161"/>
      <c r="C201" s="335">
        <v>0</v>
      </c>
      <c r="D201" s="335">
        <v>0</v>
      </c>
    </row>
    <row r="202" spans="2:4">
      <c r="B202" s="161"/>
      <c r="C202" s="335">
        <v>0</v>
      </c>
      <c r="D202" s="335">
        <v>0</v>
      </c>
    </row>
    <row r="203" spans="2:4">
      <c r="B203" s="161"/>
      <c r="C203" s="335">
        <v>0</v>
      </c>
      <c r="D203" s="335">
        <v>0</v>
      </c>
    </row>
    <row r="204" spans="2:4">
      <c r="B204" s="161"/>
      <c r="C204" s="335">
        <v>0</v>
      </c>
      <c r="D204" s="335">
        <v>0</v>
      </c>
    </row>
    <row r="205" spans="2:4">
      <c r="B205" s="161"/>
      <c r="C205" s="335">
        <v>0</v>
      </c>
      <c r="D205" s="335">
        <v>0</v>
      </c>
    </row>
    <row r="206" spans="2:4">
      <c r="B206" s="161"/>
      <c r="C206" s="335">
        <v>0</v>
      </c>
      <c r="D206" s="335">
        <v>0</v>
      </c>
    </row>
    <row r="207" spans="2:4">
      <c r="B207" s="161"/>
      <c r="C207" s="335">
        <v>0</v>
      </c>
      <c r="D207" s="335">
        <v>0</v>
      </c>
    </row>
    <row r="208" spans="2:4">
      <c r="B208" s="161"/>
      <c r="C208" s="335">
        <v>0</v>
      </c>
      <c r="D208" s="335">
        <v>0</v>
      </c>
    </row>
    <row r="209" spans="2:4">
      <c r="B209" s="161"/>
      <c r="C209" s="335">
        <v>0</v>
      </c>
      <c r="D209" s="335">
        <v>0</v>
      </c>
    </row>
    <row r="210" spans="2:4">
      <c r="B210" s="161"/>
      <c r="C210" s="335">
        <v>0</v>
      </c>
      <c r="D210" s="335">
        <v>0</v>
      </c>
    </row>
    <row r="211" spans="2:4">
      <c r="B211" s="161"/>
      <c r="C211" s="335">
        <v>0</v>
      </c>
      <c r="D211" s="335">
        <v>0</v>
      </c>
    </row>
    <row r="212" spans="2:4">
      <c r="B212" s="161"/>
      <c r="C212" s="335">
        <v>0</v>
      </c>
      <c r="D212" s="335">
        <v>0</v>
      </c>
    </row>
    <row r="213" spans="2:4">
      <c r="B213" s="161"/>
      <c r="C213" s="335">
        <v>0</v>
      </c>
      <c r="D213" s="335">
        <v>0</v>
      </c>
    </row>
    <row r="214" spans="2:4">
      <c r="B214" s="161"/>
      <c r="C214" s="335">
        <v>0</v>
      </c>
      <c r="D214" s="335">
        <v>0</v>
      </c>
    </row>
    <row r="215" spans="2:4">
      <c r="B215" s="161"/>
      <c r="C215" s="335">
        <v>0</v>
      </c>
      <c r="D215" s="335">
        <v>0</v>
      </c>
    </row>
    <row r="216" spans="2:4">
      <c r="B216" s="161"/>
      <c r="C216" s="335">
        <v>0</v>
      </c>
      <c r="D216" s="335">
        <v>0</v>
      </c>
    </row>
    <row r="217" spans="2:4">
      <c r="B217" s="161"/>
      <c r="C217" s="335">
        <v>0</v>
      </c>
      <c r="D217" s="335">
        <v>0</v>
      </c>
    </row>
    <row r="218" spans="2:4">
      <c r="B218" s="161"/>
      <c r="C218" s="335">
        <v>0</v>
      </c>
      <c r="D218" s="335">
        <v>0</v>
      </c>
    </row>
    <row r="219" spans="2:4">
      <c r="B219" s="161"/>
      <c r="C219" s="335">
        <v>0</v>
      </c>
      <c r="D219" s="335">
        <v>0</v>
      </c>
    </row>
    <row r="220" spans="2:4">
      <c r="B220" s="161"/>
      <c r="C220" s="335">
        <v>0</v>
      </c>
      <c r="D220" s="335">
        <v>0</v>
      </c>
    </row>
    <row r="221" spans="2:4">
      <c r="B221" s="161"/>
      <c r="C221" s="335">
        <v>0</v>
      </c>
      <c r="D221" s="335">
        <v>0</v>
      </c>
    </row>
    <row r="222" spans="2:4">
      <c r="B222" s="161"/>
      <c r="C222" s="335">
        <v>0</v>
      </c>
      <c r="D222" s="335">
        <v>0</v>
      </c>
    </row>
    <row r="223" spans="2:4">
      <c r="B223" s="161"/>
      <c r="C223" s="335">
        <v>0</v>
      </c>
      <c r="D223" s="335">
        <v>0</v>
      </c>
    </row>
    <row r="224" spans="2:4">
      <c r="B224" s="161"/>
      <c r="C224" s="335">
        <v>0</v>
      </c>
      <c r="D224" s="335">
        <v>0</v>
      </c>
    </row>
    <row r="225" spans="2:4">
      <c r="B225" s="161"/>
      <c r="C225" s="335">
        <v>0</v>
      </c>
      <c r="D225" s="335">
        <v>0</v>
      </c>
    </row>
    <row r="226" spans="2:4">
      <c r="B226" s="161"/>
      <c r="C226" s="335">
        <v>0</v>
      </c>
      <c r="D226" s="335">
        <v>0</v>
      </c>
    </row>
    <row r="227" spans="2:4">
      <c r="B227" s="161"/>
      <c r="C227" s="335">
        <v>0</v>
      </c>
      <c r="D227" s="335">
        <v>0</v>
      </c>
    </row>
    <row r="228" spans="2:4">
      <c r="B228" s="161"/>
      <c r="C228" s="335">
        <v>0</v>
      </c>
      <c r="D228" s="335">
        <v>0</v>
      </c>
    </row>
    <row r="229" spans="2:4">
      <c r="B229" s="161"/>
      <c r="C229" s="335">
        <v>0</v>
      </c>
      <c r="D229" s="335">
        <v>0</v>
      </c>
    </row>
    <row r="230" spans="2:4">
      <c r="B230" s="161"/>
      <c r="C230" s="335">
        <v>0</v>
      </c>
      <c r="D230" s="335">
        <v>0</v>
      </c>
    </row>
    <row r="231" spans="2:4">
      <c r="B231" s="161"/>
      <c r="C231" s="335">
        <v>0</v>
      </c>
      <c r="D231" s="335">
        <v>0</v>
      </c>
    </row>
    <row r="232" spans="2:4">
      <c r="B232" s="161"/>
      <c r="C232" s="335">
        <v>0</v>
      </c>
      <c r="D232" s="335">
        <v>0</v>
      </c>
    </row>
    <row r="233" spans="2:4">
      <c r="B233" s="161"/>
      <c r="C233" s="335">
        <v>0</v>
      </c>
      <c r="D233" s="335">
        <v>0</v>
      </c>
    </row>
    <row r="234" spans="2:4">
      <c r="B234" s="161"/>
      <c r="C234" s="335">
        <v>0</v>
      </c>
      <c r="D234" s="335">
        <v>0</v>
      </c>
    </row>
    <row r="235" spans="2:4">
      <c r="B235" s="161"/>
      <c r="C235" s="335">
        <v>0</v>
      </c>
      <c r="D235" s="335">
        <v>0</v>
      </c>
    </row>
    <row r="236" spans="2:4">
      <c r="B236" s="161"/>
      <c r="C236" s="335">
        <v>0</v>
      </c>
      <c r="D236" s="335">
        <v>0</v>
      </c>
    </row>
    <row r="237" spans="2:4">
      <c r="B237" s="161"/>
      <c r="C237" s="335">
        <v>0</v>
      </c>
      <c r="D237" s="335">
        <v>0</v>
      </c>
    </row>
    <row r="238" spans="2:4">
      <c r="B238" s="161"/>
      <c r="C238" s="335">
        <v>0</v>
      </c>
      <c r="D238" s="335">
        <v>0</v>
      </c>
    </row>
    <row r="239" spans="2:4">
      <c r="B239" s="161"/>
      <c r="C239" s="335">
        <v>0</v>
      </c>
      <c r="D239" s="335">
        <v>0</v>
      </c>
    </row>
    <row r="240" spans="2:4">
      <c r="B240" s="161"/>
      <c r="C240" s="335">
        <v>0</v>
      </c>
      <c r="D240" s="335">
        <v>0</v>
      </c>
    </row>
    <row r="241" spans="2:4">
      <c r="B241" s="161"/>
      <c r="C241" s="335">
        <v>0</v>
      </c>
      <c r="D241" s="335">
        <v>0</v>
      </c>
    </row>
    <row r="242" spans="2:4">
      <c r="B242" s="161"/>
      <c r="C242" s="335">
        <v>0</v>
      </c>
      <c r="D242" s="335">
        <v>0</v>
      </c>
    </row>
    <row r="243" spans="2:4">
      <c r="B243" s="161"/>
      <c r="C243" s="335">
        <v>0</v>
      </c>
      <c r="D243" s="335">
        <v>0</v>
      </c>
    </row>
    <row r="244" spans="2:4">
      <c r="B244" s="161"/>
      <c r="C244" s="335">
        <v>0</v>
      </c>
      <c r="D244" s="335">
        <v>0</v>
      </c>
    </row>
    <row r="245" spans="2:4">
      <c r="B245" s="161"/>
      <c r="C245" s="335">
        <v>0</v>
      </c>
      <c r="D245" s="335">
        <v>0</v>
      </c>
    </row>
    <row r="246" spans="2:4">
      <c r="B246" s="161"/>
      <c r="C246" s="335">
        <v>0</v>
      </c>
      <c r="D246" s="335">
        <v>0</v>
      </c>
    </row>
    <row r="247" spans="2:4">
      <c r="B247" s="161"/>
      <c r="C247" s="335">
        <v>0</v>
      </c>
      <c r="D247" s="335">
        <v>0</v>
      </c>
    </row>
    <row r="248" spans="2:4">
      <c r="B248" s="161"/>
      <c r="C248" s="335">
        <v>0</v>
      </c>
      <c r="D248" s="335">
        <v>0</v>
      </c>
    </row>
    <row r="249" spans="2:4">
      <c r="B249" s="161"/>
      <c r="C249" s="335">
        <v>0</v>
      </c>
      <c r="D249" s="335">
        <v>0</v>
      </c>
    </row>
    <row r="250" spans="2:4">
      <c r="B250" s="161"/>
      <c r="C250" s="335">
        <v>0</v>
      </c>
      <c r="D250" s="335">
        <v>0</v>
      </c>
    </row>
    <row r="251" spans="2:4">
      <c r="B251" s="161"/>
      <c r="C251" s="335">
        <v>0</v>
      </c>
      <c r="D251" s="335">
        <v>0</v>
      </c>
    </row>
    <row r="252" spans="2:4">
      <c r="B252" s="161"/>
      <c r="C252" s="335">
        <v>0</v>
      </c>
      <c r="D252" s="335">
        <v>0</v>
      </c>
    </row>
    <row r="253" spans="2:4">
      <c r="B253" s="161"/>
      <c r="C253" s="335">
        <v>0</v>
      </c>
      <c r="D253" s="335">
        <v>0</v>
      </c>
    </row>
    <row r="254" spans="2:4">
      <c r="B254" s="161"/>
      <c r="C254" s="335">
        <v>0</v>
      </c>
      <c r="D254" s="335">
        <v>0</v>
      </c>
    </row>
    <row r="255" spans="2:4">
      <c r="B255" s="161"/>
      <c r="C255" s="335">
        <v>0</v>
      </c>
      <c r="D255" s="335">
        <v>0</v>
      </c>
    </row>
    <row r="256" spans="2:4">
      <c r="B256" s="161"/>
      <c r="C256" s="335">
        <v>0</v>
      </c>
      <c r="D256" s="335">
        <v>0</v>
      </c>
    </row>
    <row r="257" spans="2:4">
      <c r="B257" s="161"/>
      <c r="C257" s="335">
        <v>0</v>
      </c>
      <c r="D257" s="335">
        <v>0</v>
      </c>
    </row>
    <row r="258" spans="2:4">
      <c r="B258" s="161"/>
      <c r="C258" s="335">
        <v>0</v>
      </c>
      <c r="D258" s="335">
        <v>0</v>
      </c>
    </row>
    <row r="259" spans="2:4">
      <c r="B259" s="161"/>
      <c r="C259" s="335">
        <v>0</v>
      </c>
      <c r="D259" s="335">
        <v>0</v>
      </c>
    </row>
    <row r="260" spans="2:4">
      <c r="B260" s="161"/>
      <c r="C260" s="335">
        <v>0</v>
      </c>
      <c r="D260" s="335">
        <v>0</v>
      </c>
    </row>
    <row r="261" spans="2:4">
      <c r="B261" s="161"/>
      <c r="C261" s="335">
        <v>0</v>
      </c>
      <c r="D261" s="335">
        <v>0</v>
      </c>
    </row>
    <row r="262" spans="2:4">
      <c r="B262" s="161"/>
      <c r="C262" s="335">
        <v>0</v>
      </c>
      <c r="D262" s="335">
        <v>0</v>
      </c>
    </row>
    <row r="263" spans="2:4">
      <c r="B263" s="161"/>
      <c r="C263" s="335">
        <v>0</v>
      </c>
      <c r="D263" s="335">
        <v>0</v>
      </c>
    </row>
    <row r="264" spans="2:4">
      <c r="B264" s="161"/>
      <c r="C264" s="335">
        <v>0</v>
      </c>
      <c r="D264" s="335">
        <v>0</v>
      </c>
    </row>
    <row r="265" spans="2:4">
      <c r="B265" s="161"/>
      <c r="C265" s="335">
        <v>0</v>
      </c>
      <c r="D265" s="335">
        <v>0</v>
      </c>
    </row>
    <row r="266" spans="2:4">
      <c r="B266" s="161"/>
      <c r="C266" s="335">
        <v>0</v>
      </c>
      <c r="D266" s="335">
        <v>0</v>
      </c>
    </row>
    <row r="267" spans="2:4">
      <c r="B267" s="161"/>
      <c r="C267" s="335">
        <v>0</v>
      </c>
      <c r="D267" s="335">
        <v>0</v>
      </c>
    </row>
    <row r="268" spans="2:4">
      <c r="B268" s="161"/>
      <c r="C268" s="335">
        <v>0</v>
      </c>
      <c r="D268" s="335">
        <v>0</v>
      </c>
    </row>
    <row r="269" spans="2:4">
      <c r="B269" s="161"/>
      <c r="C269" s="335">
        <v>0</v>
      </c>
      <c r="D269" s="335">
        <v>0</v>
      </c>
    </row>
    <row r="270" spans="2:4">
      <c r="B270" s="161"/>
      <c r="C270" s="335">
        <v>0</v>
      </c>
      <c r="D270" s="335">
        <v>0</v>
      </c>
    </row>
    <row r="271" spans="2:4">
      <c r="B271" s="161"/>
      <c r="C271" s="335">
        <v>0</v>
      </c>
      <c r="D271" s="335">
        <v>0</v>
      </c>
    </row>
    <row r="272" spans="2:4">
      <c r="B272" s="161"/>
      <c r="C272" s="335">
        <v>0</v>
      </c>
      <c r="D272" s="335">
        <v>0</v>
      </c>
    </row>
    <row r="273" spans="2:4">
      <c r="B273" s="161"/>
      <c r="C273" s="335">
        <v>0</v>
      </c>
      <c r="D273" s="335">
        <v>0</v>
      </c>
    </row>
    <row r="274" spans="2:4">
      <c r="B274" s="161"/>
      <c r="C274" s="335">
        <v>0</v>
      </c>
      <c r="D274" s="335">
        <v>0</v>
      </c>
    </row>
    <row r="275" spans="2:4">
      <c r="B275" s="161"/>
      <c r="C275" s="335">
        <v>0</v>
      </c>
      <c r="D275" s="335">
        <v>0</v>
      </c>
    </row>
    <row r="276" spans="2:4">
      <c r="B276" s="161"/>
      <c r="C276" s="335">
        <v>0</v>
      </c>
      <c r="D276" s="335">
        <v>0</v>
      </c>
    </row>
    <row r="277" spans="2:4">
      <c r="B277" s="161"/>
      <c r="C277" s="335">
        <v>0</v>
      </c>
      <c r="D277" s="335">
        <v>0</v>
      </c>
    </row>
    <row r="278" spans="2:4">
      <c r="B278" s="161"/>
      <c r="C278" s="335">
        <v>0</v>
      </c>
      <c r="D278" s="335">
        <v>0</v>
      </c>
    </row>
    <row r="279" spans="2:4">
      <c r="B279" s="161"/>
      <c r="C279" s="335">
        <v>0</v>
      </c>
      <c r="D279" s="335">
        <v>0</v>
      </c>
    </row>
    <row r="280" spans="2:4">
      <c r="B280" s="161"/>
      <c r="C280" s="335">
        <v>0</v>
      </c>
      <c r="D280" s="335">
        <v>0</v>
      </c>
    </row>
    <row r="281" spans="2:4">
      <c r="B281" s="161"/>
      <c r="C281" s="335">
        <v>0</v>
      </c>
      <c r="D281" s="335">
        <v>0</v>
      </c>
    </row>
    <row r="282" spans="2:4">
      <c r="B282" s="161"/>
      <c r="C282" s="335">
        <v>0</v>
      </c>
      <c r="D282" s="335">
        <v>0</v>
      </c>
    </row>
    <row r="283" spans="2:4">
      <c r="B283" s="161"/>
      <c r="C283" s="335">
        <v>0</v>
      </c>
      <c r="D283" s="335">
        <v>0</v>
      </c>
    </row>
    <row r="284" spans="2:4">
      <c r="B284" s="161"/>
      <c r="C284" s="335">
        <v>0</v>
      </c>
      <c r="D284" s="335">
        <v>0</v>
      </c>
    </row>
    <row r="285" spans="2:4">
      <c r="B285" s="161"/>
      <c r="C285" s="335">
        <v>0</v>
      </c>
      <c r="D285" s="335">
        <v>0</v>
      </c>
    </row>
    <row r="286" spans="2:4">
      <c r="B286" s="161"/>
      <c r="C286" s="335">
        <v>0</v>
      </c>
      <c r="D286" s="335">
        <v>0</v>
      </c>
    </row>
    <row r="287" spans="2:4">
      <c r="B287" s="161"/>
      <c r="C287" s="335">
        <v>0</v>
      </c>
      <c r="D287" s="335">
        <v>0</v>
      </c>
    </row>
    <row r="288" spans="2:4">
      <c r="B288" s="161"/>
      <c r="C288" s="335">
        <v>0</v>
      </c>
      <c r="D288" s="335">
        <v>0</v>
      </c>
    </row>
    <row r="289" spans="2:4">
      <c r="B289" s="161"/>
      <c r="C289" s="335">
        <v>0</v>
      </c>
      <c r="D289" s="335">
        <v>0</v>
      </c>
    </row>
    <row r="290" spans="2:4">
      <c r="B290" s="161"/>
      <c r="C290" s="335">
        <v>0</v>
      </c>
      <c r="D290" s="335">
        <v>0</v>
      </c>
    </row>
    <row r="291" spans="2:4">
      <c r="B291" s="161"/>
      <c r="C291" s="335">
        <v>0</v>
      </c>
      <c r="D291" s="335">
        <v>0</v>
      </c>
    </row>
    <row r="292" spans="2:4">
      <c r="B292" s="161"/>
      <c r="C292" s="335">
        <v>0</v>
      </c>
      <c r="D292" s="335">
        <v>0</v>
      </c>
    </row>
    <row r="293" spans="2:4">
      <c r="B293" s="161"/>
      <c r="C293" s="335">
        <v>0</v>
      </c>
      <c r="D293" s="335">
        <v>0</v>
      </c>
    </row>
    <row r="294" spans="2:4">
      <c r="B294" s="161"/>
      <c r="C294" s="335">
        <v>0</v>
      </c>
      <c r="D294" s="335">
        <v>0</v>
      </c>
    </row>
    <row r="295" spans="2:4">
      <c r="B295" s="161"/>
      <c r="C295" s="335">
        <v>0</v>
      </c>
      <c r="D295" s="335">
        <v>0</v>
      </c>
    </row>
    <row r="296" spans="2:4">
      <c r="B296" s="161"/>
      <c r="C296" s="335">
        <v>0</v>
      </c>
      <c r="D296" s="335">
        <v>0</v>
      </c>
    </row>
    <row r="297" spans="2:4">
      <c r="B297" s="161"/>
      <c r="C297" s="335">
        <v>0</v>
      </c>
      <c r="D297" s="335">
        <v>0</v>
      </c>
    </row>
    <row r="298" spans="2:4">
      <c r="B298" s="161"/>
      <c r="C298" s="335">
        <v>0</v>
      </c>
      <c r="D298" s="335">
        <v>0</v>
      </c>
    </row>
    <row r="299" spans="2:4">
      <c r="B299" s="161"/>
      <c r="C299" s="335">
        <v>0</v>
      </c>
      <c r="D299" s="335">
        <v>0</v>
      </c>
    </row>
    <row r="300" spans="2:4">
      <c r="B300" s="161"/>
      <c r="C300" s="335">
        <v>0</v>
      </c>
      <c r="D300" s="335">
        <v>0</v>
      </c>
    </row>
    <row r="301" spans="2:4">
      <c r="B301" s="161"/>
      <c r="C301" s="335">
        <v>0</v>
      </c>
      <c r="D301" s="335">
        <v>0</v>
      </c>
    </row>
    <row r="302" spans="2:4">
      <c r="B302" s="161"/>
      <c r="C302" s="335">
        <v>0</v>
      </c>
      <c r="D302" s="335">
        <v>0</v>
      </c>
    </row>
    <row r="303" spans="2:4">
      <c r="B303" s="161"/>
      <c r="C303" s="335">
        <v>0</v>
      </c>
      <c r="D303" s="335">
        <v>0</v>
      </c>
    </row>
    <row r="304" spans="2:4">
      <c r="B304" s="161"/>
      <c r="C304" s="335">
        <v>0</v>
      </c>
      <c r="D304" s="335">
        <v>0</v>
      </c>
    </row>
    <row r="305" spans="2:4">
      <c r="B305" s="161"/>
      <c r="C305" s="335">
        <v>0</v>
      </c>
      <c r="D305" s="335">
        <v>0</v>
      </c>
    </row>
    <row r="306" spans="2:4">
      <c r="B306" s="161"/>
      <c r="C306" s="335">
        <v>0</v>
      </c>
      <c r="D306" s="335">
        <v>0</v>
      </c>
    </row>
    <row r="307" spans="2:4">
      <c r="B307" s="161"/>
      <c r="C307" s="335">
        <v>0</v>
      </c>
      <c r="D307" s="335">
        <v>0</v>
      </c>
    </row>
    <row r="308" spans="2:4">
      <c r="B308" s="161"/>
      <c r="C308" s="335">
        <v>0</v>
      </c>
      <c r="D308" s="335">
        <v>0</v>
      </c>
    </row>
    <row r="309" spans="2:4">
      <c r="B309" s="161"/>
      <c r="C309" s="335">
        <v>0</v>
      </c>
      <c r="D309" s="335">
        <v>0</v>
      </c>
    </row>
    <row r="310" spans="2:4">
      <c r="B310" s="161"/>
      <c r="C310" s="335">
        <v>0</v>
      </c>
      <c r="D310" s="335">
        <v>0</v>
      </c>
    </row>
    <row r="311" spans="2:4">
      <c r="B311" s="161"/>
      <c r="C311" s="335">
        <v>0</v>
      </c>
      <c r="D311" s="335">
        <v>0</v>
      </c>
    </row>
    <row r="312" spans="2:4">
      <c r="B312" s="161"/>
      <c r="C312" s="335">
        <v>0</v>
      </c>
      <c r="D312" s="335">
        <v>0</v>
      </c>
    </row>
    <row r="313" spans="2:4">
      <c r="B313" s="161"/>
      <c r="C313" s="335">
        <v>0</v>
      </c>
      <c r="D313" s="335">
        <v>0</v>
      </c>
    </row>
    <row r="314" spans="2:4">
      <c r="B314" s="161"/>
      <c r="C314" s="335">
        <v>0</v>
      </c>
      <c r="D314" s="335">
        <v>0</v>
      </c>
    </row>
    <row r="315" spans="2:4">
      <c r="B315" s="161"/>
      <c r="C315" s="335">
        <v>0</v>
      </c>
      <c r="D315" s="335">
        <v>0</v>
      </c>
    </row>
    <row r="316" spans="2:4">
      <c r="B316" s="161"/>
      <c r="C316" s="335">
        <v>0</v>
      </c>
      <c r="D316" s="335">
        <v>0</v>
      </c>
    </row>
    <row r="317" spans="2:4">
      <c r="B317" s="161"/>
      <c r="C317" s="335">
        <v>0</v>
      </c>
      <c r="D317" s="335">
        <v>0</v>
      </c>
    </row>
    <row r="318" spans="2:4">
      <c r="B318" s="161"/>
      <c r="C318" s="335">
        <v>0</v>
      </c>
      <c r="D318" s="335">
        <v>0</v>
      </c>
    </row>
    <row r="319" spans="2:4">
      <c r="B319" s="161"/>
      <c r="C319" s="335">
        <v>0</v>
      </c>
      <c r="D319" s="335">
        <v>0</v>
      </c>
    </row>
    <row r="320" spans="2:4">
      <c r="B320" s="161"/>
      <c r="C320" s="335">
        <v>0</v>
      </c>
      <c r="D320" s="335">
        <v>0</v>
      </c>
    </row>
    <row r="321" spans="2:4">
      <c r="B321" s="161"/>
      <c r="C321" s="335">
        <v>0</v>
      </c>
      <c r="D321" s="335">
        <v>0</v>
      </c>
    </row>
    <row r="322" spans="2:4">
      <c r="B322" s="161"/>
      <c r="C322" s="335">
        <v>0</v>
      </c>
      <c r="D322" s="335">
        <v>0</v>
      </c>
    </row>
    <row r="323" spans="2:4">
      <c r="B323" s="161"/>
      <c r="C323" s="335">
        <v>0</v>
      </c>
      <c r="D323" s="335">
        <v>0</v>
      </c>
    </row>
    <row r="324" spans="2:4">
      <c r="B324" s="161"/>
      <c r="C324" s="335">
        <v>0</v>
      </c>
      <c r="D324" s="335">
        <v>0</v>
      </c>
    </row>
    <row r="325" spans="2:4">
      <c r="B325" s="161"/>
      <c r="C325" s="335">
        <v>0</v>
      </c>
      <c r="D325" s="335">
        <v>0</v>
      </c>
    </row>
    <row r="326" spans="2:4">
      <c r="B326" s="161"/>
      <c r="C326" s="335">
        <v>0</v>
      </c>
      <c r="D326" s="335">
        <v>0</v>
      </c>
    </row>
    <row r="327" spans="2:4">
      <c r="B327" s="161"/>
      <c r="C327" s="335">
        <v>0</v>
      </c>
      <c r="D327" s="335">
        <v>0</v>
      </c>
    </row>
    <row r="328" spans="2:4">
      <c r="B328" s="161"/>
      <c r="C328" s="335">
        <v>0</v>
      </c>
      <c r="D328" s="335">
        <v>0</v>
      </c>
    </row>
    <row r="329" spans="2:4">
      <c r="B329" s="161"/>
      <c r="C329" s="335">
        <v>0</v>
      </c>
      <c r="D329" s="335">
        <v>0</v>
      </c>
    </row>
    <row r="330" spans="2:4">
      <c r="B330" s="161"/>
      <c r="C330" s="335">
        <v>0</v>
      </c>
      <c r="D330" s="335">
        <v>0</v>
      </c>
    </row>
    <row r="331" spans="2:4">
      <c r="B331" s="161"/>
      <c r="C331" s="335">
        <v>0</v>
      </c>
      <c r="D331" s="335">
        <v>0</v>
      </c>
    </row>
    <row r="332" spans="2:4">
      <c r="B332" s="161"/>
      <c r="C332" s="335">
        <v>0</v>
      </c>
      <c r="D332" s="335">
        <v>0</v>
      </c>
    </row>
    <row r="333" spans="2:4">
      <c r="B333" s="161"/>
      <c r="C333" s="335">
        <v>0</v>
      </c>
      <c r="D333" s="335">
        <v>0</v>
      </c>
    </row>
    <row r="334" spans="2:4">
      <c r="B334" s="161"/>
      <c r="C334" s="335">
        <v>0</v>
      </c>
      <c r="D334" s="335">
        <v>0</v>
      </c>
    </row>
    <row r="335" spans="2:4">
      <c r="B335" s="161"/>
      <c r="C335" s="335">
        <v>0</v>
      </c>
      <c r="D335" s="335">
        <v>0</v>
      </c>
    </row>
    <row r="336" spans="2:4">
      <c r="B336" s="161"/>
      <c r="C336" s="335">
        <v>0</v>
      </c>
      <c r="D336" s="335">
        <v>0</v>
      </c>
    </row>
    <row r="337" spans="2:4">
      <c r="B337" s="161"/>
      <c r="C337" s="335">
        <v>0</v>
      </c>
      <c r="D337" s="335">
        <v>0</v>
      </c>
    </row>
    <row r="338" spans="2:4">
      <c r="B338" s="161"/>
      <c r="C338" s="335">
        <v>0</v>
      </c>
      <c r="D338" s="335">
        <v>0</v>
      </c>
    </row>
    <row r="339" spans="2:4">
      <c r="B339" s="161"/>
      <c r="C339" s="335">
        <v>0</v>
      </c>
      <c r="D339" s="335">
        <v>0</v>
      </c>
    </row>
    <row r="340" spans="2:4">
      <c r="B340" s="161"/>
      <c r="C340" s="335">
        <v>0</v>
      </c>
      <c r="D340" s="335">
        <v>0</v>
      </c>
    </row>
    <row r="341" spans="2:4">
      <c r="B341" s="161"/>
      <c r="C341" s="335">
        <v>0</v>
      </c>
      <c r="D341" s="335">
        <v>0</v>
      </c>
    </row>
    <row r="342" spans="2:4">
      <c r="B342" s="161"/>
      <c r="C342" s="335">
        <v>0</v>
      </c>
      <c r="D342" s="335">
        <v>0</v>
      </c>
    </row>
    <row r="343" spans="2:4">
      <c r="B343" s="161"/>
      <c r="C343" s="335">
        <v>0</v>
      </c>
      <c r="D343" s="335">
        <v>0</v>
      </c>
    </row>
    <row r="344" spans="2:4">
      <c r="B344" s="161"/>
      <c r="C344" s="335">
        <v>0</v>
      </c>
      <c r="D344" s="335">
        <v>0</v>
      </c>
    </row>
    <row r="345" spans="2:4">
      <c r="B345" s="161"/>
      <c r="C345" s="335">
        <v>0</v>
      </c>
      <c r="D345" s="335">
        <v>0</v>
      </c>
    </row>
    <row r="346" spans="2:4">
      <c r="B346" s="161"/>
      <c r="C346" s="335">
        <v>0</v>
      </c>
      <c r="D346" s="335">
        <v>0</v>
      </c>
    </row>
    <row r="347" spans="2:4">
      <c r="B347" s="161"/>
      <c r="C347" s="335">
        <v>0</v>
      </c>
      <c r="D347" s="335">
        <v>0</v>
      </c>
    </row>
    <row r="348" spans="2:4">
      <c r="B348" s="161"/>
      <c r="C348" s="335">
        <v>0</v>
      </c>
      <c r="D348" s="335">
        <v>0</v>
      </c>
    </row>
    <row r="349" spans="2:4">
      <c r="B349" s="161"/>
      <c r="C349" s="335">
        <v>0</v>
      </c>
      <c r="D349" s="335">
        <v>0</v>
      </c>
    </row>
    <row r="350" spans="2:4">
      <c r="B350" s="338" t="s">
        <v>105</v>
      </c>
      <c r="C350" s="336">
        <f>SUM(C15:C349)</f>
        <v>213733.42</v>
      </c>
      <c r="D350" s="336">
        <f>SUM(D15:D349)</f>
        <v>213728.62</v>
      </c>
    </row>
    <row r="351" spans="2:4">
      <c r="B351" s="1015" t="s">
        <v>134</v>
      </c>
      <c r="C351" s="1015"/>
      <c r="D351" s="337">
        <f>D13-C350+D350</f>
        <v>0</v>
      </c>
    </row>
    <row r="356" spans="2:4">
      <c r="B356" s="1016" t="s">
        <v>135</v>
      </c>
      <c r="C356" s="1016"/>
      <c r="D356" s="1016"/>
    </row>
    <row r="357" spans="2:4">
      <c r="B357" s="1017" t="s">
        <v>136</v>
      </c>
      <c r="C357" s="1017"/>
      <c r="D357" s="1017"/>
    </row>
  </sheetData>
  <sheetProtection password="B090" sheet="1" objects="1" scenarios="1"/>
  <customSheetViews>
    <customSheetView guid="{4D67ECEB-8567-46A4-915F-4BBFDD1E02FC}" topLeftCell="A8">
      <selection activeCell="B21" sqref="B21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mergeCells count="9">
    <mergeCell ref="B351:C351"/>
    <mergeCell ref="B356:D356"/>
    <mergeCell ref="B357:D357"/>
    <mergeCell ref="A3:E3"/>
    <mergeCell ref="A4:E4"/>
    <mergeCell ref="A5:E5"/>
    <mergeCell ref="A8:E8"/>
    <mergeCell ref="A10:E10"/>
    <mergeCell ref="B13:C13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G30"/>
  <sheetViews>
    <sheetView topLeftCell="A19" workbookViewId="0">
      <selection sqref="A1:G29"/>
    </sheetView>
  </sheetViews>
  <sheetFormatPr defaultColWidth="9.140625" defaultRowHeight="15"/>
  <cols>
    <col min="1" max="1" width="60" style="1" customWidth="1"/>
    <col min="2" max="7" width="22.85546875" style="1" customWidth="1"/>
    <col min="8" max="16384" width="9.140625" style="1"/>
  </cols>
  <sheetData>
    <row r="2" spans="1:7" ht="15.75" customHeight="1">
      <c r="B2" s="966" t="s">
        <v>0</v>
      </c>
      <c r="C2" s="966"/>
      <c r="D2" s="966"/>
      <c r="E2" s="966"/>
    </row>
    <row r="3" spans="1:7" ht="15.75">
      <c r="B3" s="991" t="s">
        <v>1</v>
      </c>
      <c r="C3" s="991"/>
      <c r="D3" s="991"/>
      <c r="E3" s="991"/>
    </row>
    <row r="4" spans="1:7" ht="15" customHeight="1">
      <c r="B4" s="1026" t="s">
        <v>4</v>
      </c>
      <c r="C4" s="1026"/>
      <c r="D4" s="1026"/>
      <c r="E4" s="1026"/>
    </row>
    <row r="8" spans="1:7" ht="34.5" customHeight="1">
      <c r="A8" s="1027" t="s">
        <v>156</v>
      </c>
      <c r="B8" s="1027"/>
      <c r="C8" s="1027"/>
      <c r="D8" s="1027"/>
      <c r="E8" s="1027"/>
      <c r="F8" s="1027"/>
      <c r="G8" s="1027"/>
    </row>
    <row r="9" spans="1:7" ht="30" customHeight="1">
      <c r="A9" s="1031" t="s">
        <v>512</v>
      </c>
      <c r="B9" s="1028" t="s">
        <v>864</v>
      </c>
      <c r="C9" s="1028"/>
      <c r="D9" s="1028"/>
      <c r="E9" s="1028"/>
      <c r="F9" s="1028"/>
      <c r="G9" s="1028"/>
    </row>
    <row r="10" spans="1:7" ht="17.25" customHeight="1">
      <c r="A10" s="1031"/>
      <c r="B10" s="1032" t="s">
        <v>157</v>
      </c>
      <c r="C10" s="1032"/>
      <c r="D10" s="1032"/>
      <c r="E10" s="1032"/>
      <c r="F10" s="1032"/>
      <c r="G10" s="1032"/>
    </row>
    <row r="11" spans="1:7" ht="17.25" customHeight="1">
      <c r="A11" s="1029" t="s">
        <v>158</v>
      </c>
      <c r="B11" s="1032"/>
      <c r="C11" s="1032"/>
      <c r="D11" s="1032"/>
      <c r="E11" s="1032"/>
      <c r="F11" s="1032"/>
      <c r="G11" s="1032"/>
    </row>
    <row r="12" spans="1:7" ht="21.75" customHeight="1">
      <c r="A12" s="1029"/>
      <c r="B12" s="99" t="s">
        <v>159</v>
      </c>
      <c r="C12" s="99" t="s">
        <v>160</v>
      </c>
      <c r="D12" s="99" t="s">
        <v>161</v>
      </c>
      <c r="E12" s="99" t="s">
        <v>162</v>
      </c>
      <c r="F12" s="99" t="s">
        <v>163</v>
      </c>
      <c r="G12" s="100" t="s">
        <v>164</v>
      </c>
    </row>
    <row r="13" spans="1:7" ht="51">
      <c r="A13" s="160" t="s">
        <v>622</v>
      </c>
      <c r="B13" s="102">
        <v>303710.05</v>
      </c>
      <c r="C13" s="103">
        <v>455824.09</v>
      </c>
      <c r="D13" s="409">
        <v>152000</v>
      </c>
      <c r="E13" s="260">
        <f>568.69+3.53</f>
        <v>572.22</v>
      </c>
      <c r="F13" s="103">
        <v>0</v>
      </c>
      <c r="G13" s="103">
        <f>B13-C13+D13+E13-F13</f>
        <v>458.17999999996277</v>
      </c>
    </row>
    <row r="14" spans="1:7" ht="51">
      <c r="A14" s="160" t="s">
        <v>816</v>
      </c>
      <c r="B14" s="102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f t="shared" ref="G14:G17" si="0">B14-C14+D14+E14-F14</f>
        <v>0</v>
      </c>
    </row>
    <row r="15" spans="1:7" ht="51">
      <c r="A15" s="101" t="s">
        <v>165</v>
      </c>
      <c r="B15" s="102">
        <v>0</v>
      </c>
      <c r="C15" s="103">
        <v>0</v>
      </c>
      <c r="D15" s="103">
        <v>0</v>
      </c>
      <c r="E15" s="103">
        <v>0</v>
      </c>
      <c r="F15" s="103">
        <v>0</v>
      </c>
      <c r="G15" s="103">
        <f t="shared" si="0"/>
        <v>0</v>
      </c>
    </row>
    <row r="16" spans="1:7" ht="51">
      <c r="A16" s="101" t="s">
        <v>165</v>
      </c>
      <c r="B16" s="102">
        <v>0</v>
      </c>
      <c r="C16" s="103">
        <v>0</v>
      </c>
      <c r="D16" s="103">
        <v>0</v>
      </c>
      <c r="E16" s="103">
        <v>0</v>
      </c>
      <c r="F16" s="103">
        <v>0</v>
      </c>
      <c r="G16" s="103">
        <f t="shared" si="0"/>
        <v>0</v>
      </c>
    </row>
    <row r="17" spans="1:7" ht="51">
      <c r="A17" s="101" t="s">
        <v>165</v>
      </c>
      <c r="B17" s="102">
        <v>0</v>
      </c>
      <c r="C17" s="103">
        <v>0</v>
      </c>
      <c r="D17" s="103">
        <v>0</v>
      </c>
      <c r="E17" s="103">
        <v>0</v>
      </c>
      <c r="F17" s="103">
        <v>0</v>
      </c>
      <c r="G17" s="103">
        <f t="shared" si="0"/>
        <v>0</v>
      </c>
    </row>
    <row r="18" spans="1:7">
      <c r="A18" s="104" t="s">
        <v>166</v>
      </c>
      <c r="B18" s="105">
        <f t="shared" ref="B18:G18" si="1">SUM(B13:B17)</f>
        <v>303710.05</v>
      </c>
      <c r="C18" s="105">
        <f t="shared" si="1"/>
        <v>455824.09</v>
      </c>
      <c r="D18" s="105">
        <f t="shared" si="1"/>
        <v>152000</v>
      </c>
      <c r="E18" s="105">
        <f t="shared" si="1"/>
        <v>572.22</v>
      </c>
      <c r="F18" s="105">
        <f t="shared" si="1"/>
        <v>0</v>
      </c>
      <c r="G18" s="105">
        <f t="shared" si="1"/>
        <v>458.17999999996277</v>
      </c>
    </row>
    <row r="19" spans="1:7" ht="31.5" customHeight="1">
      <c r="A19" s="1029" t="s">
        <v>167</v>
      </c>
      <c r="B19" s="1029" t="s">
        <v>167</v>
      </c>
      <c r="C19" s="1029"/>
      <c r="D19" s="1029"/>
      <c r="E19" s="1029"/>
      <c r="F19" s="1029"/>
      <c r="G19" s="106">
        <f>G21</f>
        <v>70643.62</v>
      </c>
    </row>
    <row r="20" spans="1:7" ht="22.5" customHeight="1">
      <c r="A20" s="1029"/>
      <c r="B20" s="99" t="s">
        <v>159</v>
      </c>
      <c r="C20" s="99" t="s">
        <v>160</v>
      </c>
      <c r="D20" s="99" t="s">
        <v>161</v>
      </c>
      <c r="E20" s="99" t="s">
        <v>162</v>
      </c>
      <c r="F20" s="99" t="s">
        <v>163</v>
      </c>
      <c r="G20" s="100" t="s">
        <v>164</v>
      </c>
    </row>
    <row r="21" spans="1:7" ht="51">
      <c r="A21" s="101" t="s">
        <v>697</v>
      </c>
      <c r="B21" s="102">
        <v>108420.09</v>
      </c>
      <c r="C21" s="103">
        <v>135400</v>
      </c>
      <c r="D21" s="103">
        <v>96600</v>
      </c>
      <c r="E21" s="103">
        <f>476.07+547.46</f>
        <v>1023.53</v>
      </c>
      <c r="F21" s="103">
        <v>0</v>
      </c>
      <c r="G21" s="103">
        <f t="shared" ref="G21:G22" si="2">B21-C21+D21+E21-F21</f>
        <v>70643.62</v>
      </c>
    </row>
    <row r="22" spans="1:7" ht="51">
      <c r="A22" s="101" t="s">
        <v>165</v>
      </c>
      <c r="B22" s="102">
        <v>0</v>
      </c>
      <c r="C22" s="103">
        <v>0</v>
      </c>
      <c r="D22" s="103">
        <v>0</v>
      </c>
      <c r="E22" s="103">
        <v>0</v>
      </c>
      <c r="F22" s="103">
        <v>0</v>
      </c>
      <c r="G22" s="103">
        <f t="shared" si="2"/>
        <v>0</v>
      </c>
    </row>
    <row r="23" spans="1:7">
      <c r="A23" s="104" t="s">
        <v>168</v>
      </c>
      <c r="B23" s="105">
        <f t="shared" ref="B23:G23" si="3">SUM(B21:B22)</f>
        <v>108420.09</v>
      </c>
      <c r="C23" s="105">
        <f t="shared" si="3"/>
        <v>135400</v>
      </c>
      <c r="D23" s="105">
        <f t="shared" si="3"/>
        <v>96600</v>
      </c>
      <c r="E23" s="105">
        <f t="shared" si="3"/>
        <v>1023.53</v>
      </c>
      <c r="F23" s="105">
        <f t="shared" si="3"/>
        <v>0</v>
      </c>
      <c r="G23" s="105">
        <f t="shared" si="3"/>
        <v>70643.62</v>
      </c>
    </row>
    <row r="24" spans="1:7" ht="17.25">
      <c r="A24" s="107" t="s">
        <v>105</v>
      </c>
      <c r="B24" s="107">
        <f t="shared" ref="B24:G24" si="4">B18+B23</f>
        <v>412130.14</v>
      </c>
      <c r="C24" s="107">
        <f t="shared" si="4"/>
        <v>591224.09000000008</v>
      </c>
      <c r="D24" s="107">
        <f t="shared" si="4"/>
        <v>248600</v>
      </c>
      <c r="E24" s="107">
        <f t="shared" si="4"/>
        <v>1595.75</v>
      </c>
      <c r="F24" s="107">
        <f t="shared" si="4"/>
        <v>0</v>
      </c>
      <c r="G24" s="107">
        <f t="shared" si="4"/>
        <v>71101.799999999959</v>
      </c>
    </row>
    <row r="26" spans="1:7">
      <c r="B26" s="1030"/>
      <c r="C26" s="1030"/>
      <c r="D26" s="1030"/>
    </row>
    <row r="27" spans="1:7">
      <c r="B27" s="1030"/>
      <c r="C27" s="1030"/>
      <c r="D27" s="1030"/>
    </row>
    <row r="28" spans="1:7">
      <c r="B28" s="1030" t="s">
        <v>169</v>
      </c>
      <c r="C28" s="1030"/>
      <c r="D28" s="1030"/>
    </row>
    <row r="29" spans="1:7" ht="15" customHeight="1">
      <c r="B29" s="1030" t="s">
        <v>170</v>
      </c>
      <c r="C29" s="1030"/>
      <c r="D29" s="1030"/>
    </row>
    <row r="30" spans="1:7" ht="15" customHeight="1">
      <c r="B30" s="1030"/>
      <c r="C30" s="1030"/>
      <c r="D30" s="1030"/>
    </row>
  </sheetData>
  <sheetProtection password="B090" sheet="1" objects="1" scenarios="1"/>
  <customSheetViews>
    <customSheetView guid="{4D67ECEB-8567-46A4-915F-4BBFDD1E02FC}" topLeftCell="A7">
      <selection activeCell="D14" sqref="D14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4" orientation="landscape" r:id="rId1"/>
    </customSheetView>
  </customSheetViews>
  <mergeCells count="15">
    <mergeCell ref="B19:F19"/>
    <mergeCell ref="B29:D29"/>
    <mergeCell ref="B30:D30"/>
    <mergeCell ref="A9:A10"/>
    <mergeCell ref="A11:A12"/>
    <mergeCell ref="A19:A20"/>
    <mergeCell ref="B10:G11"/>
    <mergeCell ref="B26:D26"/>
    <mergeCell ref="B27:D27"/>
    <mergeCell ref="B28:D28"/>
    <mergeCell ref="B2:E2"/>
    <mergeCell ref="B3:E3"/>
    <mergeCell ref="B4:E4"/>
    <mergeCell ref="A8:G8"/>
    <mergeCell ref="B9:G9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64" orientation="landscape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59"/>
  <sheetViews>
    <sheetView topLeftCell="A37" workbookViewId="0">
      <selection sqref="A1:H61"/>
    </sheetView>
  </sheetViews>
  <sheetFormatPr defaultColWidth="9.140625" defaultRowHeight="15"/>
  <cols>
    <col min="1" max="1" width="23.5703125" style="108" customWidth="1"/>
    <col min="2" max="2" width="18.85546875" style="108" customWidth="1"/>
    <col min="3" max="3" width="66.5703125" style="108" customWidth="1"/>
    <col min="4" max="4" width="27.7109375" style="108" customWidth="1"/>
    <col min="5" max="5" width="23.140625" style="108" customWidth="1"/>
    <col min="6" max="6" width="23.5703125" style="108" customWidth="1"/>
    <col min="7" max="1023" width="8.7109375" style="108" customWidth="1"/>
    <col min="1024" max="16384" width="9.140625" style="108"/>
  </cols>
  <sheetData>
    <row r="3" spans="1:8" ht="15.75">
      <c r="B3" s="991" t="s">
        <v>0</v>
      </c>
      <c r="C3" s="991"/>
      <c r="D3" s="991"/>
      <c r="E3" s="67"/>
    </row>
    <row r="4" spans="1:8" ht="15.75">
      <c r="B4" s="991" t="s">
        <v>1</v>
      </c>
      <c r="C4" s="991"/>
      <c r="D4" s="991"/>
      <c r="E4" s="67"/>
    </row>
    <row r="5" spans="1:8">
      <c r="B5" s="1040" t="s">
        <v>4</v>
      </c>
      <c r="C5" s="1040"/>
      <c r="D5" s="1040"/>
      <c r="E5" s="109"/>
    </row>
    <row r="8" spans="1:8" ht="31.5">
      <c r="A8" s="1041" t="s">
        <v>407</v>
      </c>
      <c r="B8" s="1042"/>
      <c r="C8" s="1042"/>
      <c r="D8" s="1042"/>
      <c r="E8" s="357" t="s">
        <v>406</v>
      </c>
    </row>
    <row r="9" spans="1:8" ht="15.75">
      <c r="A9" s="872" t="s">
        <v>6</v>
      </c>
      <c r="B9" s="1043"/>
      <c r="C9" s="874" t="s">
        <v>7</v>
      </c>
      <c r="D9" s="875"/>
      <c r="E9" s="358" t="s">
        <v>233</v>
      </c>
    </row>
    <row r="10" spans="1:8" ht="35.25" customHeight="1">
      <c r="A10" s="1034" t="s">
        <v>512</v>
      </c>
      <c r="B10" s="1035"/>
      <c r="C10" s="1034" t="s">
        <v>846</v>
      </c>
      <c r="D10" s="1035"/>
      <c r="E10" s="340" t="s">
        <v>864</v>
      </c>
    </row>
    <row r="12" spans="1:8" ht="15.75" customHeight="1"/>
    <row r="13" spans="1:8" ht="15.75">
      <c r="B13" s="1036" t="s">
        <v>408</v>
      </c>
      <c r="C13" s="1036"/>
      <c r="D13" s="1036"/>
    </row>
    <row r="14" spans="1:8" ht="15.75">
      <c r="B14" s="1037" t="s">
        <v>137</v>
      </c>
      <c r="C14" s="1037"/>
      <c r="D14" s="1037"/>
      <c r="E14" s="1038"/>
      <c r="F14" s="1038"/>
      <c r="G14" s="1038"/>
      <c r="H14" s="1038"/>
    </row>
    <row r="15" spans="1:8" ht="15.75">
      <c r="B15" s="341" t="s">
        <v>138</v>
      </c>
      <c r="C15" s="342" t="s">
        <v>409</v>
      </c>
      <c r="D15" s="360">
        <v>21338.11</v>
      </c>
    </row>
    <row r="16" spans="1:8" ht="15.75">
      <c r="B16" s="341" t="s">
        <v>139</v>
      </c>
      <c r="C16" s="342" t="s">
        <v>410</v>
      </c>
      <c r="D16" s="360">
        <v>7565.33</v>
      </c>
    </row>
    <row r="17" spans="2:4" ht="15.75">
      <c r="B17" s="341" t="s">
        <v>140</v>
      </c>
      <c r="C17" s="342" t="s">
        <v>411</v>
      </c>
      <c r="D17" s="360">
        <v>0</v>
      </c>
    </row>
    <row r="18" spans="2:4" ht="15.75">
      <c r="B18" s="343" t="s">
        <v>141</v>
      </c>
      <c r="C18" s="342" t="s">
        <v>412</v>
      </c>
      <c r="D18" s="360">
        <v>0</v>
      </c>
    </row>
    <row r="19" spans="2:4" ht="15.75">
      <c r="B19" s="341" t="s">
        <v>142</v>
      </c>
      <c r="C19" s="342" t="s">
        <v>143</v>
      </c>
      <c r="D19" s="360">
        <v>0</v>
      </c>
    </row>
    <row r="20" spans="2:4" ht="15.75" customHeight="1">
      <c r="B20" s="343" t="s">
        <v>144</v>
      </c>
      <c r="C20" s="342" t="s">
        <v>413</v>
      </c>
      <c r="D20" s="360">
        <v>0</v>
      </c>
    </row>
    <row r="21" spans="2:4" ht="15.75">
      <c r="B21" s="341" t="s">
        <v>145</v>
      </c>
      <c r="C21" s="342" t="s">
        <v>414</v>
      </c>
      <c r="D21" s="360">
        <v>0</v>
      </c>
    </row>
    <row r="22" spans="2:4" ht="15.75">
      <c r="B22" s="341" t="s">
        <v>415</v>
      </c>
      <c r="C22" s="342" t="s">
        <v>416</v>
      </c>
      <c r="D22" s="360">
        <v>0</v>
      </c>
    </row>
    <row r="23" spans="2:4" ht="15.75" customHeight="1">
      <c r="B23" s="1039" t="s">
        <v>146</v>
      </c>
      <c r="C23" s="1039"/>
      <c r="D23" s="365">
        <f>SUM(D15:D22)</f>
        <v>28903.440000000002</v>
      </c>
    </row>
    <row r="24" spans="2:4" ht="15.75">
      <c r="B24" s="110"/>
      <c r="C24" s="111"/>
    </row>
    <row r="25" spans="2:4" ht="15.75">
      <c r="B25" s="1036" t="s">
        <v>417</v>
      </c>
      <c r="C25" s="1036"/>
      <c r="D25" s="1036"/>
    </row>
    <row r="26" spans="2:4" ht="15.75">
      <c r="B26" s="1033" t="s">
        <v>147</v>
      </c>
      <c r="C26" s="1033"/>
      <c r="D26" s="1033"/>
    </row>
    <row r="27" spans="2:4" ht="15.75">
      <c r="B27" s="341" t="s">
        <v>148</v>
      </c>
      <c r="C27" s="342" t="s">
        <v>44</v>
      </c>
      <c r="D27" s="360">
        <v>37658.67</v>
      </c>
    </row>
    <row r="28" spans="2:4" ht="15.75">
      <c r="B28" s="341" t="s">
        <v>149</v>
      </c>
      <c r="C28" s="342" t="s">
        <v>45</v>
      </c>
      <c r="D28" s="360">
        <v>0</v>
      </c>
    </row>
    <row r="29" spans="2:4" ht="15.75">
      <c r="B29" s="341" t="s">
        <v>150</v>
      </c>
      <c r="C29" s="342" t="s">
        <v>46</v>
      </c>
      <c r="D29" s="360">
        <v>8726</v>
      </c>
    </row>
    <row r="30" spans="2:4" ht="15.75">
      <c r="B30" s="343" t="s">
        <v>151</v>
      </c>
      <c r="C30" s="342" t="s">
        <v>47</v>
      </c>
      <c r="D30" s="360">
        <v>5428.89</v>
      </c>
    </row>
    <row r="31" spans="2:4" ht="15.75">
      <c r="B31" s="343" t="s">
        <v>152</v>
      </c>
      <c r="C31" s="342" t="s">
        <v>48</v>
      </c>
      <c r="D31" s="360">
        <v>0</v>
      </c>
    </row>
    <row r="32" spans="2:4" ht="15.75">
      <c r="B32" s="344" t="s">
        <v>418</v>
      </c>
      <c r="C32" s="345" t="s">
        <v>49</v>
      </c>
      <c r="D32" s="345">
        <f>D33+D35+D37+D40+D43</f>
        <v>0</v>
      </c>
    </row>
    <row r="33" spans="2:4" ht="18.75">
      <c r="B33" s="346" t="s">
        <v>419</v>
      </c>
      <c r="C33" s="347" t="s">
        <v>420</v>
      </c>
      <c r="D33" s="347">
        <f>D34</f>
        <v>0</v>
      </c>
    </row>
    <row r="34" spans="2:4" ht="18.75">
      <c r="B34" s="348" t="s">
        <v>421</v>
      </c>
      <c r="C34" s="349" t="s">
        <v>422</v>
      </c>
      <c r="D34" s="361">
        <v>0</v>
      </c>
    </row>
    <row r="35" spans="2:4" ht="15.75">
      <c r="B35" s="350" t="s">
        <v>423</v>
      </c>
      <c r="C35" s="351" t="s">
        <v>424</v>
      </c>
      <c r="D35" s="351">
        <f>D36</f>
        <v>0</v>
      </c>
    </row>
    <row r="36" spans="2:4" ht="15.75">
      <c r="B36" s="348" t="s">
        <v>425</v>
      </c>
      <c r="C36" s="349" t="s">
        <v>426</v>
      </c>
      <c r="D36" s="361">
        <v>0</v>
      </c>
    </row>
    <row r="37" spans="2:4" ht="15.75">
      <c r="B37" s="350" t="s">
        <v>427</v>
      </c>
      <c r="C37" s="351" t="s">
        <v>428</v>
      </c>
      <c r="D37" s="351">
        <f>SUM(D38:D39)</f>
        <v>0</v>
      </c>
    </row>
    <row r="38" spans="2:4" ht="15.75" customHeight="1">
      <c r="B38" s="348" t="s">
        <v>429</v>
      </c>
      <c r="C38" s="349" t="s">
        <v>430</v>
      </c>
      <c r="D38" s="361">
        <v>0</v>
      </c>
    </row>
    <row r="39" spans="2:4" ht="15.75">
      <c r="B39" s="348" t="s">
        <v>431</v>
      </c>
      <c r="C39" s="349" t="s">
        <v>432</v>
      </c>
      <c r="D39" s="361">
        <v>0</v>
      </c>
    </row>
    <row r="40" spans="2:4" ht="15.75">
      <c r="B40" s="350" t="s">
        <v>433</v>
      </c>
      <c r="C40" s="351" t="s">
        <v>434</v>
      </c>
      <c r="D40" s="351">
        <f>SUM(D41:D42)</f>
        <v>0</v>
      </c>
    </row>
    <row r="41" spans="2:4" ht="15.75">
      <c r="B41" s="348" t="s">
        <v>435</v>
      </c>
      <c r="C41" s="349" t="s">
        <v>436</v>
      </c>
      <c r="D41" s="361">
        <v>0</v>
      </c>
    </row>
    <row r="42" spans="2:4" ht="15.75">
      <c r="B42" s="348" t="s">
        <v>437</v>
      </c>
      <c r="C42" s="349" t="s">
        <v>438</v>
      </c>
      <c r="D42" s="361">
        <v>0</v>
      </c>
    </row>
    <row r="43" spans="2:4" ht="15.75">
      <c r="B43" s="346" t="s">
        <v>439</v>
      </c>
      <c r="C43" s="347" t="s">
        <v>440</v>
      </c>
      <c r="D43" s="347">
        <v>0</v>
      </c>
    </row>
    <row r="44" spans="2:4" ht="15.75">
      <c r="B44" s="352" t="s">
        <v>153</v>
      </c>
      <c r="C44" s="353" t="s">
        <v>50</v>
      </c>
      <c r="D44" s="362">
        <v>17329.43</v>
      </c>
    </row>
    <row r="45" spans="2:4" ht="15.75">
      <c r="B45" s="352" t="s">
        <v>154</v>
      </c>
      <c r="C45" s="354" t="s">
        <v>51</v>
      </c>
      <c r="D45" s="363">
        <v>0</v>
      </c>
    </row>
    <row r="46" spans="2:4" ht="15.75">
      <c r="B46" s="1039" t="s">
        <v>155</v>
      </c>
      <c r="C46" s="1039"/>
      <c r="D46" s="365">
        <f>SUM(D27:D45)</f>
        <v>69142.989999999991</v>
      </c>
    </row>
    <row r="47" spans="2:4" ht="15.75">
      <c r="B47" s="112"/>
      <c r="C47" s="112"/>
    </row>
    <row r="48" spans="2:4" ht="15.75">
      <c r="B48" s="1036" t="s">
        <v>441</v>
      </c>
      <c r="C48" s="1036"/>
      <c r="D48" s="1036"/>
    </row>
    <row r="49" spans="2:5" ht="15.75">
      <c r="B49" s="1037" t="s">
        <v>442</v>
      </c>
      <c r="C49" s="1037"/>
      <c r="D49" s="1037"/>
    </row>
    <row r="50" spans="2:5" ht="15.75">
      <c r="B50" s="359"/>
      <c r="C50" s="360"/>
      <c r="D50" s="355">
        <v>0</v>
      </c>
    </row>
    <row r="51" spans="2:5" ht="15.75">
      <c r="B51" s="359"/>
      <c r="C51" s="360"/>
      <c r="D51" s="355">
        <v>0</v>
      </c>
    </row>
    <row r="52" spans="2:5" ht="15.75">
      <c r="B52" s="359"/>
      <c r="C52" s="360"/>
      <c r="D52" s="355">
        <v>0</v>
      </c>
    </row>
    <row r="53" spans="2:5" ht="15.75">
      <c r="B53" s="1045" t="s">
        <v>443</v>
      </c>
      <c r="C53" s="1045"/>
      <c r="D53" s="356">
        <f>SUM(D50:D52)</f>
        <v>0</v>
      </c>
    </row>
    <row r="54" spans="2:5" ht="15.75">
      <c r="B54" s="112"/>
      <c r="C54" s="112"/>
    </row>
    <row r="55" spans="2:5" ht="15.75">
      <c r="B55" s="1045" t="s">
        <v>444</v>
      </c>
      <c r="C55" s="1045"/>
      <c r="D55" s="366">
        <f>D23+D46</f>
        <v>98046.43</v>
      </c>
    </row>
    <row r="58" spans="2:5">
      <c r="B58" s="1044" t="s">
        <v>445</v>
      </c>
      <c r="C58" s="1044"/>
      <c r="D58" s="1044"/>
      <c r="E58" s="364"/>
    </row>
    <row r="59" spans="2:5">
      <c r="B59" s="1044" t="s">
        <v>446</v>
      </c>
      <c r="C59" s="1044"/>
      <c r="D59" s="1044"/>
      <c r="E59" s="364"/>
    </row>
  </sheetData>
  <sheetProtection password="8F50" sheet="1" objects="1" scenarios="1"/>
  <customSheetViews>
    <customSheetView guid="{4D67ECEB-8567-46A4-915F-4BBFDD1E02FC}">
      <selection activeCell="D30" sqref="D30"/>
      <pageMargins left="0.51181102362204722" right="0.51181102362204722" top="0.78740157480314965" bottom="0.78740157480314965" header="0.31496062992125984" footer="0.31496062992125984"/>
      <printOptions horizontalCentered="1" verticalCentered="1"/>
      <pageSetup paperSize="9" scale="65" orientation="portrait" horizontalDpi="300" verticalDpi="300" r:id="rId1"/>
    </customSheetView>
  </customSheetViews>
  <mergeCells count="21">
    <mergeCell ref="B58:D58"/>
    <mergeCell ref="B59:D59"/>
    <mergeCell ref="B46:C46"/>
    <mergeCell ref="B48:D48"/>
    <mergeCell ref="B49:D49"/>
    <mergeCell ref="B53:C53"/>
    <mergeCell ref="B55:C55"/>
    <mergeCell ref="E14:H14"/>
    <mergeCell ref="B23:C23"/>
    <mergeCell ref="B25:D25"/>
    <mergeCell ref="B3:D3"/>
    <mergeCell ref="B4:D4"/>
    <mergeCell ref="B5:D5"/>
    <mergeCell ref="A8:D8"/>
    <mergeCell ref="A9:B9"/>
    <mergeCell ref="C9:D9"/>
    <mergeCell ref="B26:D26"/>
    <mergeCell ref="A10:B10"/>
    <mergeCell ref="C10:D10"/>
    <mergeCell ref="B13:D13"/>
    <mergeCell ref="B14:D14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6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9</vt:i4>
      </vt:variant>
    </vt:vector>
  </HeadingPairs>
  <TitlesOfParts>
    <vt:vector size="30" baseType="lpstr">
      <vt:lpstr>CONTÁBIL FINANCEIRA - PCF</vt:lpstr>
      <vt:lpstr>CÁLCULO FOLHA DE PAGAMENTO</vt:lpstr>
      <vt:lpstr>TURNOVER</vt:lpstr>
      <vt:lpstr>FUNDO FIXO</vt:lpstr>
      <vt:lpstr>1 CONTA CORRENTE (D E C)</vt:lpstr>
      <vt:lpstr>2 CONTA CORRENTE (D E C)</vt:lpstr>
      <vt:lpstr>2. CONTA CORRENTE (D E C)</vt:lpstr>
      <vt:lpstr>APLICAÇÃO FINANCEIRA</vt:lpstr>
      <vt:lpstr>SALDO DE ESTOQUE</vt:lpstr>
      <vt:lpstr>Despesa pessoal ANEXO II </vt:lpstr>
      <vt:lpstr>Demais despesas pesso ANEXO III</vt:lpstr>
      <vt:lpstr>Despesas gerais ANEXO IV</vt:lpstr>
      <vt:lpstr>Receitas ANEXO V</vt:lpstr>
      <vt:lpstr>Demais receitas ANEXO VI</vt:lpstr>
      <vt:lpstr>Contratos ANEXO VII</vt:lpstr>
      <vt:lpstr>Termo aditivo ANEXO VIII</vt:lpstr>
      <vt:lpstr>CATEGORIA PROFISSIONAL</vt:lpstr>
      <vt:lpstr>Item 11</vt:lpstr>
      <vt:lpstr>PLANILHA DE CONFERÊNCIA</vt:lpstr>
      <vt:lpstr>RPA</vt:lpstr>
      <vt:lpstr>Plan1</vt:lpstr>
      <vt:lpstr>'CÁLCULO FOLHA DE PAGAMENTO'!Area_de_impressao</vt:lpstr>
      <vt:lpstr>'CATEGORIA PROFISSIONAL'!Area_de_impressao</vt:lpstr>
      <vt:lpstr>'CONTÁBIL FINANCEIRA - PCF'!Area_de_impressao</vt:lpstr>
      <vt:lpstr>'Demais despesas pesso ANEXO III'!Area_de_impressao</vt:lpstr>
      <vt:lpstr>'Despesa pessoal ANEXO II '!Area_de_impressao</vt:lpstr>
      <vt:lpstr>'Despesas gerais ANEXO IV'!Area_de_impressao</vt:lpstr>
      <vt:lpstr>'FUNDO FIXO'!Area_de_impressao</vt:lpstr>
      <vt:lpstr>'SALDO DE ESTOQUE'!Area_de_impressao</vt:lpstr>
      <vt:lpstr>'Termo aditivo ANEXO VIII'!Area_de_impressao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Leandra Cruz</dc:creator>
  <cp:lastModifiedBy>usuario</cp:lastModifiedBy>
  <cp:lastPrinted>2024-10-31T15:51:14Z</cp:lastPrinted>
  <dcterms:created xsi:type="dcterms:W3CDTF">2019-12-13T12:34:00Z</dcterms:created>
  <dcterms:modified xsi:type="dcterms:W3CDTF">2024-10-31T17:55:43Z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1046-11.2.0.9906</vt:lpwstr>
  </property>
</Properties>
</file>